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etotajs\Desktop\2019\AREI 2019_14\"/>
    </mc:Choice>
  </mc:AlternateContent>
  <bookViews>
    <workbookView xWindow="0" yWindow="0" windowWidth="28770" windowHeight="12300" activeTab="2"/>
  </bookViews>
  <sheets>
    <sheet name="Koptāme" sheetId="28" r:id="rId1"/>
    <sheet name="Kopsavilkums Nr.1.1.kārta" sheetId="16" r:id="rId2"/>
    <sheet name="Būvlaukuma aprikošana" sheetId="6" r:id="rId3"/>
    <sheet name="Demontāžā" sheetId="18" r:id="rId4"/>
    <sheet name="Būvkonstrukcijas" sheetId="20" r:id="rId5"/>
    <sheet name="Sienas" sheetId="19" r:id="rId6"/>
    <sheet name="Logi,durvis" sheetId="22" r:id="rId7"/>
    <sheet name="Jumts" sheetId="23" r:id="rId8"/>
    <sheet name="Kopsavilkums Nr.3.1.kārta" sheetId="62" r:id="rId9"/>
    <sheet name="ŪK" sheetId="31" r:id="rId10"/>
    <sheet name="Apkure" sheetId="32" r:id="rId11"/>
    <sheet name="Siltummezgls" sheetId="33" r:id="rId12"/>
    <sheet name="EL,iekš" sheetId="35" r:id="rId13"/>
    <sheet name="Zibensaizsardzība" sheetId="57" r:id="rId14"/>
    <sheet name="Kopsavilkums Nr.2.1.kārta" sheetId="45" r:id="rId15"/>
    <sheet name="Sel.korp.pamati,grīda" sheetId="46" r:id="rId16"/>
    <sheet name="Sel.korp. ar aprīkojumu" sheetId="47" r:id="rId17"/>
    <sheet name="Kopsavilkums Nr.4,1.kārta" sheetId="50" r:id="rId18"/>
    <sheet name="ELT" sheetId="67" r:id="rId19"/>
    <sheet name="ŪKT" sheetId="52" r:id="rId20"/>
    <sheet name="Kopsavilkums Nr.5.1.kārta" sheetId="60" r:id="rId21"/>
    <sheet name="Labiek." sheetId="53" r:id="rId22"/>
    <sheet name="Kopsavilkums Nr.6,2.kārta" sheetId="56" r:id="rId23"/>
    <sheet name="Segumi" sheetId="58" r:id="rId24"/>
    <sheet name="Apzaļumošana" sheetId="61" r:id="rId25"/>
    <sheet name="Labiek.elem." sheetId="63" r:id="rId26"/>
    <sheet name="ELT-2" sheetId="66" r:id="rId27"/>
  </sheets>
  <calcPr calcId="162913"/>
</workbook>
</file>

<file path=xl/calcChain.xml><?xml version="1.0" encoding="utf-8"?>
<calcChain xmlns="http://schemas.openxmlformats.org/spreadsheetml/2006/main">
  <c r="H13" i="66" l="1"/>
  <c r="J13" i="66" s="1"/>
  <c r="O13" i="66" s="1"/>
  <c r="L13" i="66"/>
  <c r="H14" i="66"/>
  <c r="M14" i="66" s="1"/>
  <c r="L14" i="66"/>
  <c r="N14" i="66"/>
  <c r="H15" i="66"/>
  <c r="J15" i="66" s="1"/>
  <c r="O15" i="66" s="1"/>
  <c r="L15" i="66"/>
  <c r="N15" i="66"/>
  <c r="H16" i="66"/>
  <c r="M16" i="66" s="1"/>
  <c r="L16" i="66"/>
  <c r="N16" i="66"/>
  <c r="H17" i="66"/>
  <c r="J17" i="66" s="1"/>
  <c r="O17" i="66" s="1"/>
  <c r="L17" i="66"/>
  <c r="N17" i="66"/>
  <c r="H18" i="66"/>
  <c r="M18" i="66" s="1"/>
  <c r="L18" i="66"/>
  <c r="N18" i="66"/>
  <c r="H19" i="66"/>
  <c r="J19" i="66"/>
  <c r="O19" i="66" s="1"/>
  <c r="L19" i="66"/>
  <c r="N19" i="66"/>
  <c r="H20" i="66"/>
  <c r="M20" i="66"/>
  <c r="L20" i="66"/>
  <c r="N20" i="66"/>
  <c r="H21" i="66"/>
  <c r="J21" i="66"/>
  <c r="O21" i="66" s="1"/>
  <c r="L21" i="66"/>
  <c r="N21" i="66"/>
  <c r="H22" i="66"/>
  <c r="M22" i="66" s="1"/>
  <c r="L22" i="66"/>
  <c r="N22" i="66"/>
  <c r="H13" i="61"/>
  <c r="L13" i="61"/>
  <c r="N13" i="61"/>
  <c r="O13" i="61"/>
  <c r="H14" i="61"/>
  <c r="M14" i="61"/>
  <c r="K14" i="61"/>
  <c r="L14" i="61"/>
  <c r="N14" i="61"/>
  <c r="O14" i="61"/>
  <c r="H15" i="61"/>
  <c r="K15" i="61" s="1"/>
  <c r="L15" i="61"/>
  <c r="N15" i="61"/>
  <c r="O15" i="61"/>
  <c r="H16" i="61"/>
  <c r="K16" i="61" s="1"/>
  <c r="L16" i="61"/>
  <c r="M16" i="61"/>
  <c r="N16" i="61"/>
  <c r="O16" i="61"/>
  <c r="H17" i="61"/>
  <c r="L17" i="61"/>
  <c r="N17" i="61"/>
  <c r="O17" i="61"/>
  <c r="H18" i="61"/>
  <c r="K18" i="61"/>
  <c r="L18" i="61"/>
  <c r="M18" i="61"/>
  <c r="N18" i="61"/>
  <c r="O18" i="61"/>
  <c r="H19" i="61"/>
  <c r="K19" i="61" s="1"/>
  <c r="L19" i="61"/>
  <c r="N19" i="61"/>
  <c r="O19" i="61"/>
  <c r="H13" i="58"/>
  <c r="J13" i="58" s="1"/>
  <c r="H14" i="58"/>
  <c r="J14" i="58"/>
  <c r="H15" i="58"/>
  <c r="J15" i="58" s="1"/>
  <c r="H16" i="58"/>
  <c r="J16" i="58" s="1"/>
  <c r="H17" i="58"/>
  <c r="J17" i="58"/>
  <c r="H18" i="58"/>
  <c r="J18" i="58"/>
  <c r="O18" i="58" s="1"/>
  <c r="L18" i="58"/>
  <c r="M18" i="58"/>
  <c r="H19" i="58"/>
  <c r="L19" i="58"/>
  <c r="H13" i="53"/>
  <c r="I13" i="53"/>
  <c r="H14" i="53"/>
  <c r="I14" i="53"/>
  <c r="H15" i="53"/>
  <c r="I15" i="53"/>
  <c r="H16" i="53"/>
  <c r="I16" i="53"/>
  <c r="L16" i="53"/>
  <c r="H17" i="53"/>
  <c r="I17" i="53"/>
  <c r="L17" i="53"/>
  <c r="H18" i="53"/>
  <c r="M18" i="53" s="1"/>
  <c r="L18" i="53"/>
  <c r="H19" i="53"/>
  <c r="M19" i="53" s="1"/>
  <c r="I19" i="53"/>
  <c r="L19" i="53"/>
  <c r="H20" i="53"/>
  <c r="M20" i="53" s="1"/>
  <c r="I20" i="53"/>
  <c r="L20" i="53"/>
  <c r="H21" i="53"/>
  <c r="M21" i="53" s="1"/>
  <c r="I21" i="53"/>
  <c r="L21" i="53"/>
  <c r="H22" i="53"/>
  <c r="M22" i="53" s="1"/>
  <c r="I22" i="53"/>
  <c r="L22" i="53"/>
  <c r="H23" i="53"/>
  <c r="M23" i="53" s="1"/>
  <c r="I23" i="53"/>
  <c r="L23" i="53"/>
  <c r="H24" i="53"/>
  <c r="I24" i="53"/>
  <c r="H25" i="53"/>
  <c r="M25" i="53" s="1"/>
  <c r="I25" i="53"/>
  <c r="L25" i="53"/>
  <c r="H26" i="53"/>
  <c r="J26" i="53" s="1"/>
  <c r="K26" i="53" s="1"/>
  <c r="I26" i="53"/>
  <c r="H27" i="53"/>
  <c r="I27" i="53"/>
  <c r="L27" i="53"/>
  <c r="H28" i="53"/>
  <c r="M28" i="53" s="1"/>
  <c r="I28" i="53"/>
  <c r="L28" i="53"/>
  <c r="H29" i="53"/>
  <c r="K29" i="53" s="1"/>
  <c r="I29" i="53"/>
  <c r="L29" i="53"/>
  <c r="H30" i="53"/>
  <c r="M30" i="53" s="1"/>
  <c r="I30" i="53"/>
  <c r="L30" i="53"/>
  <c r="H31" i="53"/>
  <c r="M31" i="53" s="1"/>
  <c r="I31" i="53"/>
  <c r="L31" i="53"/>
  <c r="H32" i="53"/>
  <c r="M32" i="53" s="1"/>
  <c r="I32" i="53"/>
  <c r="L32" i="53"/>
  <c r="H33" i="53"/>
  <c r="M33" i="53" s="1"/>
  <c r="I33" i="53"/>
  <c r="L33" i="53"/>
  <c r="H34" i="53"/>
  <c r="M34" i="53" s="1"/>
  <c r="I34" i="53"/>
  <c r="L34" i="53"/>
  <c r="H35" i="53"/>
  <c r="K35" i="53" s="1"/>
  <c r="I35" i="53"/>
  <c r="H36" i="53"/>
  <c r="M36" i="53" s="1"/>
  <c r="I36" i="53"/>
  <c r="L36" i="53"/>
  <c r="H37" i="53"/>
  <c r="M37" i="53" s="1"/>
  <c r="I37" i="53"/>
  <c r="L37" i="53"/>
  <c r="H38" i="53"/>
  <c r="M38" i="53" s="1"/>
  <c r="I38" i="53"/>
  <c r="L38" i="53"/>
  <c r="J16" i="52"/>
  <c r="O16" i="52" s="1"/>
  <c r="J18" i="52"/>
  <c r="J19" i="52"/>
  <c r="O19" i="52" s="1"/>
  <c r="J21" i="52"/>
  <c r="J22" i="52"/>
  <c r="O22" i="52" s="1"/>
  <c r="J23" i="52"/>
  <c r="O23" i="52" s="1"/>
  <c r="J25" i="52"/>
  <c r="J26" i="52"/>
  <c r="J29" i="52"/>
  <c r="O29" i="52" s="1"/>
  <c r="J32" i="52"/>
  <c r="J33" i="52"/>
  <c r="O33" i="52" s="1"/>
  <c r="J35" i="52"/>
  <c r="O35" i="52"/>
  <c r="J36" i="52"/>
  <c r="J39" i="52"/>
  <c r="O39" i="52" s="1"/>
  <c r="J40" i="52"/>
  <c r="O40" i="52" s="1"/>
  <c r="J42" i="52"/>
  <c r="J43" i="52"/>
  <c r="O43" i="52" s="1"/>
  <c r="J47" i="52"/>
  <c r="O47" i="52" s="1"/>
  <c r="H13" i="52"/>
  <c r="L13" i="52"/>
  <c r="H14" i="52"/>
  <c r="J14" i="52" s="1"/>
  <c r="O14" i="52" s="1"/>
  <c r="L14" i="52"/>
  <c r="H15" i="52"/>
  <c r="M15" i="52" s="1"/>
  <c r="L15" i="52"/>
  <c r="H16" i="52"/>
  <c r="L16" i="52"/>
  <c r="M16" i="52"/>
  <c r="H17" i="52"/>
  <c r="J17" i="52" s="1"/>
  <c r="O17" i="52" s="1"/>
  <c r="L17" i="52"/>
  <c r="M17" i="52"/>
  <c r="H18" i="52"/>
  <c r="O18" i="52"/>
  <c r="L18" i="52"/>
  <c r="M18" i="52"/>
  <c r="H19" i="52"/>
  <c r="L19" i="52"/>
  <c r="M19" i="52"/>
  <c r="H20" i="52"/>
  <c r="J20" i="52" s="1"/>
  <c r="O20" i="52" s="1"/>
  <c r="L20" i="52"/>
  <c r="M20" i="52"/>
  <c r="H21" i="52"/>
  <c r="L21" i="52"/>
  <c r="M21" i="52"/>
  <c r="O21" i="52"/>
  <c r="H22" i="52"/>
  <c r="M22" i="52" s="1"/>
  <c r="L22" i="52"/>
  <c r="H23" i="52"/>
  <c r="L23" i="52"/>
  <c r="M23" i="52"/>
  <c r="H24" i="52"/>
  <c r="J24" i="52" s="1"/>
  <c r="O24" i="52" s="1"/>
  <c r="L24" i="52"/>
  <c r="M24" i="52"/>
  <c r="H25" i="52"/>
  <c r="M25" i="52" s="1"/>
  <c r="L25" i="52"/>
  <c r="O25" i="52"/>
  <c r="H26" i="52"/>
  <c r="M26" i="52" s="1"/>
  <c r="L26" i="52"/>
  <c r="O26" i="52"/>
  <c r="H27" i="52"/>
  <c r="J27" i="52" s="1"/>
  <c r="O27" i="52" s="1"/>
  <c r="L27" i="52"/>
  <c r="H28" i="52"/>
  <c r="L28" i="52"/>
  <c r="H29" i="52"/>
  <c r="M29" i="52" s="1"/>
  <c r="L29" i="52"/>
  <c r="H30" i="52"/>
  <c r="L30" i="52"/>
  <c r="H31" i="52"/>
  <c r="M31" i="52" s="1"/>
  <c r="L31" i="52"/>
  <c r="H32" i="52"/>
  <c r="O32" i="52"/>
  <c r="L32" i="52"/>
  <c r="M32" i="52"/>
  <c r="H33" i="52"/>
  <c r="L33" i="52"/>
  <c r="M33" i="52"/>
  <c r="H34" i="52"/>
  <c r="J34" i="52" s="1"/>
  <c r="O34" i="52" s="1"/>
  <c r="L34" i="52"/>
  <c r="M34" i="52"/>
  <c r="H35" i="52"/>
  <c r="L35" i="52"/>
  <c r="M35" i="52"/>
  <c r="H36" i="52"/>
  <c r="M36" i="52"/>
  <c r="L36" i="52"/>
  <c r="O36" i="52"/>
  <c r="H37" i="52"/>
  <c r="J37" i="52" s="1"/>
  <c r="O37" i="52" s="1"/>
  <c r="L37" i="52"/>
  <c r="M37" i="52"/>
  <c r="H38" i="52"/>
  <c r="J38" i="52" s="1"/>
  <c r="O38" i="52" s="1"/>
  <c r="P38" i="52" s="1"/>
  <c r="M38" i="52"/>
  <c r="L38" i="52"/>
  <c r="H39" i="52"/>
  <c r="L39" i="52"/>
  <c r="M39" i="52"/>
  <c r="H40" i="52"/>
  <c r="M40" i="52"/>
  <c r="L40" i="52"/>
  <c r="H41" i="52"/>
  <c r="J41" i="52" s="1"/>
  <c r="O41" i="52" s="1"/>
  <c r="L41" i="52"/>
  <c r="M41" i="52"/>
  <c r="H42" i="52"/>
  <c r="O42" i="52"/>
  <c r="L42" i="52"/>
  <c r="M42" i="52"/>
  <c r="H43" i="52"/>
  <c r="L43" i="52"/>
  <c r="M43" i="52"/>
  <c r="H44" i="52"/>
  <c r="J44" i="52" s="1"/>
  <c r="O44" i="52" s="1"/>
  <c r="L44" i="52"/>
  <c r="M44" i="52"/>
  <c r="H45" i="52"/>
  <c r="J45" i="52" s="1"/>
  <c r="O45" i="52" s="1"/>
  <c r="L45" i="52"/>
  <c r="M45" i="52"/>
  <c r="H46" i="52"/>
  <c r="J46" i="52" s="1"/>
  <c r="O46" i="52" s="1"/>
  <c r="L46" i="52"/>
  <c r="M46" i="52"/>
  <c r="H47" i="52"/>
  <c r="L47" i="52"/>
  <c r="M47" i="52"/>
  <c r="H48" i="52"/>
  <c r="J48" i="52" s="1"/>
  <c r="O48" i="52" s="1"/>
  <c r="L48" i="52"/>
  <c r="H49" i="52"/>
  <c r="J49" i="52" s="1"/>
  <c r="H50" i="52"/>
  <c r="J50" i="52" s="1"/>
  <c r="O50" i="52" s="1"/>
  <c r="L50" i="52"/>
  <c r="J13" i="67"/>
  <c r="L13" i="67"/>
  <c r="M13" i="67"/>
  <c r="N13" i="67"/>
  <c r="O13" i="67"/>
  <c r="J14" i="67"/>
  <c r="L14" i="67"/>
  <c r="M14" i="67"/>
  <c r="N14" i="67"/>
  <c r="O14" i="67"/>
  <c r="J15" i="67"/>
  <c r="L15" i="67"/>
  <c r="M15" i="67"/>
  <c r="N15" i="67"/>
  <c r="O15" i="67"/>
  <c r="J16" i="67"/>
  <c r="O16" i="67" s="1"/>
  <c r="L16" i="67"/>
  <c r="M16" i="67"/>
  <c r="N16" i="67"/>
  <c r="J17" i="67"/>
  <c r="O17" i="67" s="1"/>
  <c r="L17" i="67"/>
  <c r="M17" i="67"/>
  <c r="N17" i="67"/>
  <c r="J18" i="67"/>
  <c r="O18" i="67" s="1"/>
  <c r="L18" i="67"/>
  <c r="M18" i="67"/>
  <c r="N18" i="67"/>
  <c r="J19" i="67"/>
  <c r="O19" i="67" s="1"/>
  <c r="L19" i="67"/>
  <c r="M19" i="67"/>
  <c r="N19" i="67"/>
  <c r="J20" i="67"/>
  <c r="O20" i="67" s="1"/>
  <c r="L20" i="67"/>
  <c r="M20" i="67"/>
  <c r="N20" i="67"/>
  <c r="J21" i="67"/>
  <c r="L21" i="67"/>
  <c r="M21" i="67"/>
  <c r="N21" i="67"/>
  <c r="O21" i="67"/>
  <c r="J22" i="67"/>
  <c r="L22" i="67"/>
  <c r="M22" i="67"/>
  <c r="N22" i="67"/>
  <c r="O22" i="67"/>
  <c r="J23" i="67"/>
  <c r="L23" i="67"/>
  <c r="M23" i="67"/>
  <c r="N23" i="67"/>
  <c r="O23" i="67"/>
  <c r="J24" i="67"/>
  <c r="O24" i="67" s="1"/>
  <c r="L24" i="67"/>
  <c r="M24" i="67"/>
  <c r="N24" i="67"/>
  <c r="J25" i="67"/>
  <c r="O25" i="67" s="1"/>
  <c r="L25" i="67"/>
  <c r="M25" i="67"/>
  <c r="N25" i="67"/>
  <c r="J26" i="67"/>
  <c r="O26" i="67" s="1"/>
  <c r="L26" i="67"/>
  <c r="M26" i="67"/>
  <c r="N26" i="67"/>
  <c r="J27" i="67"/>
  <c r="O27" i="67" s="1"/>
  <c r="L27" i="67"/>
  <c r="M27" i="67"/>
  <c r="N27" i="67"/>
  <c r="J28" i="67"/>
  <c r="L28" i="67"/>
  <c r="M28" i="67"/>
  <c r="N28" i="67"/>
  <c r="O28" i="67"/>
  <c r="J29" i="67"/>
  <c r="L29" i="67"/>
  <c r="M29" i="67"/>
  <c r="N29" i="67"/>
  <c r="O29" i="67"/>
  <c r="J30" i="67"/>
  <c r="L30" i="67"/>
  <c r="M30" i="67"/>
  <c r="N30" i="67"/>
  <c r="O30" i="67"/>
  <c r="J31" i="67"/>
  <c r="L31" i="67"/>
  <c r="M31" i="67"/>
  <c r="N31" i="67"/>
  <c r="O31" i="67"/>
  <c r="J32" i="67"/>
  <c r="O32" i="67" s="1"/>
  <c r="L32" i="67"/>
  <c r="M32" i="67"/>
  <c r="N32" i="67"/>
  <c r="J33" i="67"/>
  <c r="O33" i="67" s="1"/>
  <c r="L33" i="67"/>
  <c r="M33" i="67"/>
  <c r="N33" i="67"/>
  <c r="J34" i="67"/>
  <c r="O34" i="67" s="1"/>
  <c r="L34" i="67"/>
  <c r="M34" i="67"/>
  <c r="N34" i="67"/>
  <c r="J35" i="67"/>
  <c r="O35" i="67" s="1"/>
  <c r="L35" i="67"/>
  <c r="M35" i="67"/>
  <c r="N35" i="67"/>
  <c r="L13" i="47"/>
  <c r="M13" i="47"/>
  <c r="N13" i="47"/>
  <c r="L14" i="47"/>
  <c r="M14" i="47"/>
  <c r="N14" i="47"/>
  <c r="L15" i="47"/>
  <c r="M15" i="47"/>
  <c r="N15" i="47"/>
  <c r="L16" i="47"/>
  <c r="M16" i="47"/>
  <c r="N16" i="47"/>
  <c r="L17" i="47"/>
  <c r="M17" i="47"/>
  <c r="N17" i="47"/>
  <c r="L18" i="47"/>
  <c r="M18" i="47"/>
  <c r="N18" i="47"/>
  <c r="L19" i="47"/>
  <c r="M19" i="47"/>
  <c r="N19" i="47"/>
  <c r="L20" i="47"/>
  <c r="M20" i="47"/>
  <c r="N20" i="47"/>
  <c r="L21" i="47"/>
  <c r="M21" i="47"/>
  <c r="N21" i="47"/>
  <c r="H13" i="46"/>
  <c r="M13" i="46" s="1"/>
  <c r="J13" i="46"/>
  <c r="O13" i="46" s="1"/>
  <c r="L13" i="46"/>
  <c r="N13" i="46"/>
  <c r="H14" i="46"/>
  <c r="L14" i="46"/>
  <c r="N14" i="46"/>
  <c r="H15" i="46"/>
  <c r="J15" i="46" s="1"/>
  <c r="O15" i="46" s="1"/>
  <c r="L15" i="46"/>
  <c r="M15" i="46"/>
  <c r="N15" i="46"/>
  <c r="H16" i="46"/>
  <c r="J16" i="46"/>
  <c r="L16" i="46"/>
  <c r="M16" i="46"/>
  <c r="N16" i="46"/>
  <c r="H17" i="46"/>
  <c r="J17" i="46"/>
  <c r="O17" i="46" s="1"/>
  <c r="L17" i="46"/>
  <c r="M17" i="46"/>
  <c r="N17" i="46"/>
  <c r="H18" i="46"/>
  <c r="J18" i="46" s="1"/>
  <c r="L18" i="46"/>
  <c r="N18" i="46"/>
  <c r="H19" i="46"/>
  <c r="L19" i="46"/>
  <c r="N19" i="46"/>
  <c r="H20" i="46"/>
  <c r="J20" i="46" s="1"/>
  <c r="O20" i="46" s="1"/>
  <c r="L20" i="46"/>
  <c r="M20" i="46"/>
  <c r="N20" i="46"/>
  <c r="H21" i="46"/>
  <c r="M21" i="46" s="1"/>
  <c r="J21" i="46"/>
  <c r="L21" i="46"/>
  <c r="N21" i="46"/>
  <c r="H22" i="46"/>
  <c r="L22" i="46"/>
  <c r="N22" i="46"/>
  <c r="H23" i="46"/>
  <c r="N23" i="46"/>
  <c r="H24" i="46"/>
  <c r="J24" i="46" s="1"/>
  <c r="O24" i="46" s="1"/>
  <c r="L24" i="46"/>
  <c r="M24" i="46"/>
  <c r="N24" i="46"/>
  <c r="H25" i="46"/>
  <c r="J25" i="46" s="1"/>
  <c r="L25" i="46"/>
  <c r="M25" i="46"/>
  <c r="N25" i="46"/>
  <c r="H26" i="46"/>
  <c r="M26" i="46" s="1"/>
  <c r="J26" i="46"/>
  <c r="L26" i="46"/>
  <c r="N26" i="46"/>
  <c r="H27" i="46"/>
  <c r="L27" i="46"/>
  <c r="N27" i="46"/>
  <c r="H28" i="46"/>
  <c r="J28" i="46" s="1"/>
  <c r="O28" i="46" s="1"/>
  <c r="L28" i="46"/>
  <c r="M28" i="46"/>
  <c r="N28" i="46"/>
  <c r="H29" i="46"/>
  <c r="J29" i="46"/>
  <c r="H30" i="46"/>
  <c r="J30" i="46"/>
  <c r="O30" i="46" s="1"/>
  <c r="L30" i="46"/>
  <c r="N30" i="46"/>
  <c r="H31" i="46"/>
  <c r="M31" i="46" s="1"/>
  <c r="J31" i="46"/>
  <c r="L31" i="46"/>
  <c r="N31" i="46"/>
  <c r="H32" i="46"/>
  <c r="H33" i="46"/>
  <c r="J33" i="46" s="1"/>
  <c r="L33" i="46"/>
  <c r="M33" i="46"/>
  <c r="N33" i="46"/>
  <c r="H34" i="46"/>
  <c r="J34" i="46"/>
  <c r="L34" i="46"/>
  <c r="M34" i="46"/>
  <c r="N34" i="46"/>
  <c r="H35" i="46"/>
  <c r="J35" i="46"/>
  <c r="H36" i="46"/>
  <c r="L36" i="46"/>
  <c r="N36" i="46"/>
  <c r="H37" i="46"/>
  <c r="J37" i="46" s="1"/>
  <c r="L37" i="46"/>
  <c r="M37" i="46"/>
  <c r="N37" i="46"/>
  <c r="H38" i="46"/>
  <c r="J38" i="46" s="1"/>
  <c r="L38" i="46"/>
  <c r="N38" i="46"/>
  <c r="H39" i="46"/>
  <c r="J39" i="46"/>
  <c r="L39" i="46"/>
  <c r="M39" i="46"/>
  <c r="N39" i="46"/>
  <c r="H40" i="46"/>
  <c r="J40" i="46"/>
  <c r="O40" i="46" s="1"/>
  <c r="L40" i="46"/>
  <c r="M40" i="46"/>
  <c r="N40" i="46"/>
  <c r="H41" i="46"/>
  <c r="N41" i="46"/>
  <c r="H42" i="46"/>
  <c r="J42" i="46" s="1"/>
  <c r="L42" i="46"/>
  <c r="N42" i="46"/>
  <c r="H43" i="46"/>
  <c r="J43" i="46" s="1"/>
  <c r="O43" i="46" s="1"/>
  <c r="H44" i="46"/>
  <c r="J44" i="46"/>
  <c r="L44" i="46"/>
  <c r="M44" i="46"/>
  <c r="H45" i="46"/>
  <c r="J45" i="46"/>
  <c r="O45" i="46" s="1"/>
  <c r="L45" i="46"/>
  <c r="M45" i="46"/>
  <c r="N45" i="46"/>
  <c r="H46" i="46"/>
  <c r="L46" i="46"/>
  <c r="N46" i="46"/>
  <c r="H47" i="46"/>
  <c r="L47" i="46"/>
  <c r="N47" i="46"/>
  <c r="H48" i="46"/>
  <c r="J48" i="46" s="1"/>
  <c r="H49" i="46"/>
  <c r="J49" i="46"/>
  <c r="N12" i="57"/>
  <c r="O12" i="57"/>
  <c r="P12" i="57"/>
  <c r="N13" i="57"/>
  <c r="P13" i="57"/>
  <c r="N14" i="57"/>
  <c r="P14" i="57"/>
  <c r="N15" i="57"/>
  <c r="P15" i="57"/>
  <c r="N16" i="57"/>
  <c r="O16" i="57"/>
  <c r="P16" i="57"/>
  <c r="N17" i="57"/>
  <c r="P17" i="57"/>
  <c r="N18" i="57"/>
  <c r="P18" i="57"/>
  <c r="N19" i="57"/>
  <c r="P19" i="57"/>
  <c r="N20" i="57"/>
  <c r="P20" i="57"/>
  <c r="N21" i="57"/>
  <c r="P21" i="57"/>
  <c r="N22" i="57"/>
  <c r="P22" i="57"/>
  <c r="N23" i="57"/>
  <c r="P23" i="57"/>
  <c r="P11" i="57"/>
  <c r="H12" i="57"/>
  <c r="J12" i="57" s="1"/>
  <c r="L12" i="57"/>
  <c r="M12" i="57"/>
  <c r="H13" i="57"/>
  <c r="J13" i="57" s="1"/>
  <c r="O13" i="57" s="1"/>
  <c r="L13" i="57"/>
  <c r="M13" i="57"/>
  <c r="H14" i="57"/>
  <c r="J14" i="57" s="1"/>
  <c r="O14" i="57" s="1"/>
  <c r="L14" i="57"/>
  <c r="M14" i="57"/>
  <c r="H15" i="57"/>
  <c r="J15" i="57" s="1"/>
  <c r="O15" i="57" s="1"/>
  <c r="L15" i="57"/>
  <c r="M15" i="57"/>
  <c r="H16" i="57"/>
  <c r="J16" i="57" s="1"/>
  <c r="L16" i="57"/>
  <c r="M16" i="57"/>
  <c r="H17" i="57"/>
  <c r="J17" i="57" s="1"/>
  <c r="O17" i="57" s="1"/>
  <c r="L17" i="57"/>
  <c r="M17" i="57"/>
  <c r="H18" i="57"/>
  <c r="J18" i="57" s="1"/>
  <c r="O18" i="57" s="1"/>
  <c r="L18" i="57"/>
  <c r="M18" i="57"/>
  <c r="H19" i="57"/>
  <c r="J19" i="57" s="1"/>
  <c r="O19" i="57" s="1"/>
  <c r="L19" i="57"/>
  <c r="M19" i="57"/>
  <c r="H20" i="57"/>
  <c r="J20" i="57" s="1"/>
  <c r="O20" i="57" s="1"/>
  <c r="L20" i="57"/>
  <c r="M20" i="57"/>
  <c r="H21" i="57"/>
  <c r="J21" i="57" s="1"/>
  <c r="O21" i="57" s="1"/>
  <c r="L21" i="57"/>
  <c r="M21" i="57"/>
  <c r="H22" i="57"/>
  <c r="J22" i="57" s="1"/>
  <c r="O22" i="57" s="1"/>
  <c r="L22" i="57"/>
  <c r="M22" i="57"/>
  <c r="H23" i="57"/>
  <c r="J23" i="57" s="1"/>
  <c r="O23" i="57" s="1"/>
  <c r="L23" i="57"/>
  <c r="M23" i="57"/>
  <c r="J14" i="35"/>
  <c r="M14" i="35"/>
  <c r="N14" i="35"/>
  <c r="J15" i="35"/>
  <c r="M15" i="35"/>
  <c r="N15" i="35"/>
  <c r="J16" i="35"/>
  <c r="M16" i="35"/>
  <c r="N16" i="35"/>
  <c r="J17" i="35"/>
  <c r="M17" i="35"/>
  <c r="N17" i="35"/>
  <c r="J18" i="35"/>
  <c r="M18" i="35"/>
  <c r="N18" i="35"/>
  <c r="J19" i="35"/>
  <c r="M19" i="35"/>
  <c r="N19" i="35"/>
  <c r="J20" i="35"/>
  <c r="M20" i="35"/>
  <c r="N20" i="35"/>
  <c r="J21" i="35"/>
  <c r="M21" i="35"/>
  <c r="N21" i="35"/>
  <c r="J22" i="35"/>
  <c r="M22" i="35"/>
  <c r="N22" i="35"/>
  <c r="J23" i="35"/>
  <c r="M23" i="35"/>
  <c r="N23" i="35"/>
  <c r="J24" i="35"/>
  <c r="M24" i="35"/>
  <c r="N24" i="35"/>
  <c r="J25" i="35"/>
  <c r="M25" i="35"/>
  <c r="N25" i="35"/>
  <c r="J26" i="35"/>
  <c r="M26" i="35"/>
  <c r="N26" i="35"/>
  <c r="J27" i="35"/>
  <c r="O27" i="35" s="1"/>
  <c r="M27" i="35"/>
  <c r="N27" i="35"/>
  <c r="J28" i="35"/>
  <c r="M28" i="35"/>
  <c r="N28" i="35"/>
  <c r="J29" i="35"/>
  <c r="M29" i="35"/>
  <c r="N29" i="35"/>
  <c r="J30" i="35"/>
  <c r="M30" i="35"/>
  <c r="N30" i="35"/>
  <c r="J31" i="35"/>
  <c r="M31" i="35"/>
  <c r="N31" i="35"/>
  <c r="J32" i="35"/>
  <c r="M32" i="35"/>
  <c r="N32" i="35"/>
  <c r="J33" i="35"/>
  <c r="M33" i="35"/>
  <c r="N33" i="35"/>
  <c r="J34" i="35"/>
  <c r="M34" i="35"/>
  <c r="N34" i="35"/>
  <c r="J35" i="35"/>
  <c r="M35" i="35"/>
  <c r="N35" i="35"/>
  <c r="J36" i="35"/>
  <c r="M36" i="35"/>
  <c r="N36" i="35"/>
  <c r="J37" i="35"/>
  <c r="M37" i="35"/>
  <c r="N37" i="35"/>
  <c r="J38" i="35"/>
  <c r="M38" i="35"/>
  <c r="N38" i="35"/>
  <c r="J39" i="35"/>
  <c r="M39" i="35"/>
  <c r="N39" i="35"/>
  <c r="J40" i="35"/>
  <c r="M40" i="35"/>
  <c r="N40" i="35"/>
  <c r="J41" i="35"/>
  <c r="M41" i="35"/>
  <c r="N41" i="35"/>
  <c r="J42" i="35"/>
  <c r="M42" i="35"/>
  <c r="N42" i="35"/>
  <c r="J43" i="35"/>
  <c r="M43" i="35"/>
  <c r="N43" i="35"/>
  <c r="J44" i="35"/>
  <c r="M44" i="35"/>
  <c r="N44" i="35"/>
  <c r="J45" i="35"/>
  <c r="M45" i="35"/>
  <c r="N45" i="35"/>
  <c r="J46" i="35"/>
  <c r="M46" i="35"/>
  <c r="N46" i="35"/>
  <c r="J47" i="35"/>
  <c r="M47" i="35"/>
  <c r="N47" i="35"/>
  <c r="J48" i="35"/>
  <c r="M48" i="35"/>
  <c r="N48" i="35"/>
  <c r="J49" i="35"/>
  <c r="M49" i="35"/>
  <c r="N49" i="35"/>
  <c r="J50" i="35"/>
  <c r="M50" i="35"/>
  <c r="N50" i="35"/>
  <c r="J51" i="35"/>
  <c r="M51" i="35"/>
  <c r="N51" i="35"/>
  <c r="J52" i="35"/>
  <c r="M52" i="35"/>
  <c r="N52" i="35"/>
  <c r="J53" i="35"/>
  <c r="M53" i="35"/>
  <c r="N53" i="35"/>
  <c r="J54" i="35"/>
  <c r="M54" i="35"/>
  <c r="N54" i="35"/>
  <c r="J55" i="35"/>
  <c r="M55" i="35"/>
  <c r="N55" i="35"/>
  <c r="J56" i="35"/>
  <c r="M56" i="35"/>
  <c r="N56" i="35"/>
  <c r="J57" i="35"/>
  <c r="M57" i="35"/>
  <c r="N57" i="35"/>
  <c r="J58" i="35"/>
  <c r="M58" i="35"/>
  <c r="N58" i="35"/>
  <c r="J59" i="35"/>
  <c r="M59" i="35"/>
  <c r="N59" i="35"/>
  <c r="J60" i="35"/>
  <c r="M60" i="35"/>
  <c r="N60" i="35"/>
  <c r="J61" i="35"/>
  <c r="M61" i="35"/>
  <c r="N61" i="35"/>
  <c r="J62" i="35"/>
  <c r="M62" i="35"/>
  <c r="N62" i="35"/>
  <c r="J63" i="35"/>
  <c r="M63" i="35"/>
  <c r="N63" i="35"/>
  <c r="J64" i="35"/>
  <c r="M64" i="35"/>
  <c r="N64" i="35"/>
  <c r="J65" i="35"/>
  <c r="M65" i="35"/>
  <c r="N65" i="35"/>
  <c r="J66" i="35"/>
  <c r="M66" i="35"/>
  <c r="N66" i="35"/>
  <c r="J67" i="35"/>
  <c r="M67" i="35"/>
  <c r="N67" i="35"/>
  <c r="J68" i="35"/>
  <c r="M68" i="35"/>
  <c r="N68" i="35"/>
  <c r="J69" i="35"/>
  <c r="M69" i="35"/>
  <c r="N69" i="35"/>
  <c r="J70" i="35"/>
  <c r="M70" i="35"/>
  <c r="N70" i="35"/>
  <c r="J71" i="35"/>
  <c r="M71" i="35"/>
  <c r="N71" i="35"/>
  <c r="J72" i="35"/>
  <c r="M72" i="35"/>
  <c r="N72" i="35"/>
  <c r="J73" i="35"/>
  <c r="M73" i="35"/>
  <c r="N73" i="35"/>
  <c r="J74" i="35"/>
  <c r="M74" i="35"/>
  <c r="N74" i="35"/>
  <c r="J75" i="35"/>
  <c r="M75" i="35"/>
  <c r="N75" i="35"/>
  <c r="J76" i="35"/>
  <c r="M76" i="35"/>
  <c r="N76" i="35"/>
  <c r="J77" i="35"/>
  <c r="M77" i="35"/>
  <c r="N77" i="35"/>
  <c r="J78" i="35"/>
  <c r="M78" i="35"/>
  <c r="N78" i="35"/>
  <c r="J79" i="35"/>
  <c r="M79" i="35"/>
  <c r="N79" i="35"/>
  <c r="J80" i="35"/>
  <c r="M80" i="35"/>
  <c r="N80" i="35"/>
  <c r="J81" i="35"/>
  <c r="M81" i="35"/>
  <c r="N81" i="35"/>
  <c r="J82" i="35"/>
  <c r="M82" i="35"/>
  <c r="N82" i="35"/>
  <c r="J83" i="35"/>
  <c r="M83" i="35"/>
  <c r="N83" i="35"/>
  <c r="J84" i="35"/>
  <c r="M84" i="35"/>
  <c r="N84" i="35"/>
  <c r="J85" i="35"/>
  <c r="M85" i="35"/>
  <c r="N85" i="35"/>
  <c r="J86" i="35"/>
  <c r="M86" i="35"/>
  <c r="N86" i="35"/>
  <c r="J87" i="35"/>
  <c r="M87" i="35"/>
  <c r="N87" i="35"/>
  <c r="J88" i="35"/>
  <c r="M88" i="35"/>
  <c r="N88" i="35"/>
  <c r="J89" i="35"/>
  <c r="M89" i="35"/>
  <c r="N89" i="35"/>
  <c r="J90" i="35"/>
  <c r="M90" i="35"/>
  <c r="N90" i="35"/>
  <c r="J91" i="35"/>
  <c r="M91" i="35"/>
  <c r="N91" i="35"/>
  <c r="J92" i="35"/>
  <c r="M92" i="35"/>
  <c r="N92" i="35"/>
  <c r="J93" i="35"/>
  <c r="M93" i="35"/>
  <c r="N93" i="35"/>
  <c r="J94" i="35"/>
  <c r="M94" i="35"/>
  <c r="N94" i="35"/>
  <c r="J95" i="35"/>
  <c r="M95" i="35"/>
  <c r="N95" i="35"/>
  <c r="J96" i="35"/>
  <c r="M96" i="35"/>
  <c r="N96" i="35"/>
  <c r="J97" i="35"/>
  <c r="M97" i="35"/>
  <c r="N97" i="35"/>
  <c r="J98" i="35"/>
  <c r="M98" i="35"/>
  <c r="N98" i="35"/>
  <c r="J99" i="35"/>
  <c r="M99" i="35"/>
  <c r="N99" i="35"/>
  <c r="J100" i="35"/>
  <c r="M100" i="35"/>
  <c r="N100" i="35"/>
  <c r="J101" i="35"/>
  <c r="M101" i="35"/>
  <c r="N101" i="35"/>
  <c r="J102" i="35"/>
  <c r="M102" i="35"/>
  <c r="N102" i="35"/>
  <c r="J103" i="35"/>
  <c r="M103" i="35"/>
  <c r="N103" i="35"/>
  <c r="J104" i="35"/>
  <c r="M104" i="35"/>
  <c r="N104" i="35"/>
  <c r="J105" i="35"/>
  <c r="M105" i="35"/>
  <c r="N105" i="35"/>
  <c r="J106" i="35"/>
  <c r="M106" i="35"/>
  <c r="N106" i="35"/>
  <c r="J107" i="35"/>
  <c r="M107" i="35"/>
  <c r="N107" i="35"/>
  <c r="J108" i="35"/>
  <c r="M108" i="35"/>
  <c r="N108" i="35"/>
  <c r="J109" i="35"/>
  <c r="M109" i="35"/>
  <c r="N109" i="35"/>
  <c r="J110" i="35"/>
  <c r="M110" i="35"/>
  <c r="N110" i="35"/>
  <c r="J13" i="33"/>
  <c r="J14" i="33"/>
  <c r="J15" i="33"/>
  <c r="J16" i="33"/>
  <c r="J17" i="33"/>
  <c r="J18" i="33"/>
  <c r="J19" i="33"/>
  <c r="J20" i="33"/>
  <c r="J21" i="33"/>
  <c r="J22" i="33"/>
  <c r="J23" i="33"/>
  <c r="J24" i="33"/>
  <c r="J25" i="33"/>
  <c r="J26" i="33"/>
  <c r="J27" i="33"/>
  <c r="J28" i="33"/>
  <c r="J29" i="33"/>
  <c r="J30" i="33"/>
  <c r="J31" i="33"/>
  <c r="J32" i="33"/>
  <c r="J33" i="33"/>
  <c r="J34" i="33"/>
  <c r="J35" i="33"/>
  <c r="J36" i="33"/>
  <c r="J37" i="33"/>
  <c r="J38" i="33"/>
  <c r="J39" i="33"/>
  <c r="J40" i="33"/>
  <c r="J41" i="33"/>
  <c r="J42" i="33"/>
  <c r="J43" i="33"/>
  <c r="J44" i="33"/>
  <c r="J45" i="33"/>
  <c r="J46" i="33"/>
  <c r="J47" i="33"/>
  <c r="J48" i="33"/>
  <c r="J49" i="33"/>
  <c r="J50" i="33"/>
  <c r="J51" i="33"/>
  <c r="J52" i="33"/>
  <c r="J53" i="33"/>
  <c r="J54" i="33"/>
  <c r="J55" i="33"/>
  <c r="J56" i="33"/>
  <c r="J57" i="33"/>
  <c r="J58" i="33"/>
  <c r="J59" i="33"/>
  <c r="E12" i="19"/>
  <c r="E14" i="19"/>
  <c r="H21" i="16"/>
  <c r="E21" i="16"/>
  <c r="G21" i="16"/>
  <c r="J22" i="66"/>
  <c r="O22" i="66" s="1"/>
  <c r="M21" i="66"/>
  <c r="J20" i="66"/>
  <c r="O20" i="66"/>
  <c r="M19" i="66"/>
  <c r="J18" i="66"/>
  <c r="O18" i="66"/>
  <c r="M17" i="66"/>
  <c r="J16" i="66"/>
  <c r="O16" i="66" s="1"/>
  <c r="J14" i="66"/>
  <c r="O14" i="66" s="1"/>
  <c r="J38" i="53"/>
  <c r="J37" i="53"/>
  <c r="J36" i="53"/>
  <c r="K36" i="53" s="1"/>
  <c r="J35" i="53"/>
  <c r="J33" i="53"/>
  <c r="K33" i="53" s="1"/>
  <c r="J32" i="53"/>
  <c r="J31" i="53"/>
  <c r="J30" i="53"/>
  <c r="O30" i="53" s="1"/>
  <c r="J29" i="53"/>
  <c r="O29" i="53" s="1"/>
  <c r="J28" i="53"/>
  <c r="K28" i="53" s="1"/>
  <c r="J27" i="53"/>
  <c r="J25" i="53"/>
  <c r="J24" i="53"/>
  <c r="J23" i="53"/>
  <c r="J22" i="53"/>
  <c r="K22" i="53" s="1"/>
  <c r="J21" i="53"/>
  <c r="J20" i="53"/>
  <c r="O20" i="53" s="1"/>
  <c r="J19" i="53"/>
  <c r="J17" i="53"/>
  <c r="K17" i="53" s="1"/>
  <c r="J16" i="53"/>
  <c r="J15" i="53"/>
  <c r="J14" i="53"/>
  <c r="K14" i="53" s="1"/>
  <c r="J13" i="53"/>
  <c r="O44" i="46"/>
  <c r="O42" i="46"/>
  <c r="O38" i="46"/>
  <c r="O37" i="46"/>
  <c r="O34" i="46"/>
  <c r="O33" i="46"/>
  <c r="O18" i="46"/>
  <c r="O16" i="46"/>
  <c r="O26" i="46"/>
  <c r="O25" i="46"/>
  <c r="O21" i="46"/>
  <c r="M38" i="46"/>
  <c r="M30" i="46"/>
  <c r="M18" i="46"/>
  <c r="O39" i="46"/>
  <c r="O31" i="46"/>
  <c r="D21" i="16"/>
  <c r="F21" i="16"/>
  <c r="O23" i="53"/>
  <c r="K23" i="53"/>
  <c r="O16" i="53"/>
  <c r="K16" i="53"/>
  <c r="K24" i="53"/>
  <c r="O24" i="53"/>
  <c r="O32" i="53"/>
  <c r="K32" i="53"/>
  <c r="O27" i="53"/>
  <c r="K27" i="53"/>
  <c r="O17" i="53"/>
  <c r="K25" i="53"/>
  <c r="O25" i="53"/>
  <c r="O33" i="53"/>
  <c r="K15" i="53"/>
  <c r="O19" i="53"/>
  <c r="K31" i="53"/>
  <c r="O31" i="53"/>
  <c r="O22" i="53"/>
  <c r="O26" i="53"/>
  <c r="K30" i="53"/>
  <c r="O38" i="53"/>
  <c r="A13" i="67"/>
  <c r="A14" i="67"/>
  <c r="A15" i="67" s="1"/>
  <c r="A16" i="67" s="1"/>
  <c r="A18" i="67" s="1"/>
  <c r="A20" i="67" s="1"/>
  <c r="L12" i="66"/>
  <c r="L12" i="67"/>
  <c r="L36" i="67"/>
  <c r="H16" i="50"/>
  <c r="N12" i="67"/>
  <c r="M12" i="67"/>
  <c r="N12" i="66"/>
  <c r="H12" i="66"/>
  <c r="J12" i="66" s="1"/>
  <c r="O12" i="66" s="1"/>
  <c r="A13" i="66"/>
  <c r="A14" i="66" s="1"/>
  <c r="A15" i="66" s="1"/>
  <c r="A16" i="66" s="1"/>
  <c r="A18" i="66" s="1"/>
  <c r="A20" i="66" s="1"/>
  <c r="A22" i="66" s="1"/>
  <c r="H13" i="20"/>
  <c r="J13" i="20"/>
  <c r="L22" i="20"/>
  <c r="M22" i="20"/>
  <c r="N22" i="20"/>
  <c r="O22" i="20"/>
  <c r="L23" i="20"/>
  <c r="N23" i="20"/>
  <c r="O23" i="20"/>
  <c r="L24" i="20"/>
  <c r="N24" i="20"/>
  <c r="O24" i="20"/>
  <c r="K22" i="20"/>
  <c r="M23" i="20"/>
  <c r="E45" i="19"/>
  <c r="J39" i="19"/>
  <c r="E35" i="19"/>
  <c r="O35" i="19"/>
  <c r="E37" i="19"/>
  <c r="O37" i="19"/>
  <c r="K41" i="19"/>
  <c r="I40" i="19"/>
  <c r="H40" i="19"/>
  <c r="I38" i="19"/>
  <c r="H38" i="19"/>
  <c r="K38" i="19" s="1"/>
  <c r="I35" i="19"/>
  <c r="H35" i="19"/>
  <c r="M35" i="19"/>
  <c r="E34" i="19"/>
  <c r="E33" i="19"/>
  <c r="K34" i="19"/>
  <c r="K33" i="19"/>
  <c r="E35" i="53"/>
  <c r="L35" i="53" s="1"/>
  <c r="E29" i="53"/>
  <c r="M29" i="53" s="1"/>
  <c r="E27" i="53"/>
  <c r="M27" i="53" s="1"/>
  <c r="E26" i="53"/>
  <c r="E24" i="53"/>
  <c r="L24" i="53" s="1"/>
  <c r="A23" i="53"/>
  <c r="P32" i="52"/>
  <c r="E49" i="52"/>
  <c r="J49" i="19"/>
  <c r="J50" i="19"/>
  <c r="H46" i="19"/>
  <c r="H47" i="19"/>
  <c r="K47" i="19" s="1"/>
  <c r="H48" i="19"/>
  <c r="E43" i="19"/>
  <c r="M43" i="19"/>
  <c r="I45" i="19"/>
  <c r="N45" i="19" s="1"/>
  <c r="L45" i="19"/>
  <c r="H45" i="19"/>
  <c r="A49" i="52"/>
  <c r="A50" i="52" s="1"/>
  <c r="E44" i="19"/>
  <c r="L44" i="19" s="1"/>
  <c r="J42" i="19"/>
  <c r="L42" i="19"/>
  <c r="M42" i="19"/>
  <c r="J43" i="19"/>
  <c r="L43" i="19"/>
  <c r="J44" i="19"/>
  <c r="K44" i="19"/>
  <c r="I48" i="19"/>
  <c r="I42" i="19"/>
  <c r="N42" i="19"/>
  <c r="E15" i="19"/>
  <c r="E41" i="46"/>
  <c r="L41" i="46" s="1"/>
  <c r="E38" i="46"/>
  <c r="E32" i="46"/>
  <c r="L32" i="46" s="1"/>
  <c r="E29" i="46"/>
  <c r="N12" i="63"/>
  <c r="L12" i="63"/>
  <c r="H12" i="63"/>
  <c r="J12" i="63"/>
  <c r="A12" i="63"/>
  <c r="N73" i="20"/>
  <c r="A75" i="35"/>
  <c r="O28" i="35"/>
  <c r="O25" i="35"/>
  <c r="P27" i="35"/>
  <c r="O26" i="35"/>
  <c r="O24" i="35"/>
  <c r="A14" i="62"/>
  <c r="A15" i="62"/>
  <c r="A16" i="62"/>
  <c r="A17" i="62" s="1"/>
  <c r="P18" i="61"/>
  <c r="A12" i="61"/>
  <c r="A13" i="61"/>
  <c r="A14" i="61" s="1"/>
  <c r="A15" i="61" s="1"/>
  <c r="A16" i="61" s="1"/>
  <c r="O12" i="61"/>
  <c r="N12" i="61"/>
  <c r="L12" i="61"/>
  <c r="H12" i="61"/>
  <c r="K12" i="61" s="1"/>
  <c r="S18" i="58"/>
  <c r="E17" i="58"/>
  <c r="M17" i="58" s="1"/>
  <c r="E16" i="58"/>
  <c r="E15" i="58"/>
  <c r="E14" i="58"/>
  <c r="L14" i="58" s="1"/>
  <c r="E13" i="58"/>
  <c r="L13" i="58" s="1"/>
  <c r="L12" i="58"/>
  <c r="I12" i="58"/>
  <c r="N12" i="58" s="1"/>
  <c r="H12" i="58"/>
  <c r="A12" i="58"/>
  <c r="A13" i="58" s="1"/>
  <c r="A14" i="58" s="1"/>
  <c r="A15" i="58"/>
  <c r="A16" i="58" s="1"/>
  <c r="A17" i="58" s="1"/>
  <c r="A12" i="53"/>
  <c r="A13" i="53"/>
  <c r="A14" i="53" s="1"/>
  <c r="A15" i="53" s="1"/>
  <c r="A16" i="53" s="1"/>
  <c r="A17" i="53" s="1"/>
  <c r="A20" i="53"/>
  <c r="E17" i="53"/>
  <c r="M17" i="53" s="1"/>
  <c r="E16" i="53"/>
  <c r="M16" i="53" s="1"/>
  <c r="E15" i="53"/>
  <c r="M15" i="53" s="1"/>
  <c r="E14" i="53"/>
  <c r="I12" i="53"/>
  <c r="N12" i="53"/>
  <c r="S18" i="53"/>
  <c r="I18" i="53" s="1"/>
  <c r="E13" i="53"/>
  <c r="L12" i="53"/>
  <c r="H12" i="53"/>
  <c r="J12" i="53"/>
  <c r="O12" i="53" s="1"/>
  <c r="A17" i="52"/>
  <c r="A18" i="52" s="1"/>
  <c r="A19" i="52" s="1"/>
  <c r="A23" i="52"/>
  <c r="A24" i="52" s="1"/>
  <c r="A25" i="52" s="1"/>
  <c r="A26" i="52" s="1"/>
  <c r="A29" i="52"/>
  <c r="A30" i="52"/>
  <c r="A31" i="52"/>
  <c r="A34" i="52"/>
  <c r="A35" i="52" s="1"/>
  <c r="A36" i="52" s="1"/>
  <c r="A37" i="52" s="1"/>
  <c r="A38" i="52" s="1"/>
  <c r="A39" i="52" s="1"/>
  <c r="A40" i="52" s="1"/>
  <c r="A41" i="52" s="1"/>
  <c r="N12" i="46"/>
  <c r="E48" i="46"/>
  <c r="M48" i="46" s="1"/>
  <c r="E44" i="46"/>
  <c r="N44" i="46" s="1"/>
  <c r="E43" i="46"/>
  <c r="E35" i="46"/>
  <c r="E23" i="46"/>
  <c r="L23" i="46" s="1"/>
  <c r="L12" i="46"/>
  <c r="H12" i="46"/>
  <c r="M12" i="46"/>
  <c r="Q14" i="33"/>
  <c r="Q15" i="33"/>
  <c r="Q16" i="33"/>
  <c r="N53" i="33"/>
  <c r="N54" i="33"/>
  <c r="N55" i="33"/>
  <c r="N56" i="33"/>
  <c r="N57" i="33"/>
  <c r="N58" i="33"/>
  <c r="P54" i="33"/>
  <c r="P56" i="33"/>
  <c r="P58" i="33"/>
  <c r="Q48" i="33"/>
  <c r="N43" i="33"/>
  <c r="P43" i="33"/>
  <c r="N42" i="33"/>
  <c r="Q42" i="33"/>
  <c r="Q26" i="33"/>
  <c r="Q27" i="33"/>
  <c r="Q28" i="33"/>
  <c r="Q31" i="33"/>
  <c r="Q33" i="33"/>
  <c r="M34" i="33"/>
  <c r="Q36" i="33"/>
  <c r="Q37" i="33"/>
  <c r="Q38" i="33"/>
  <c r="Q40" i="33"/>
  <c r="Q44" i="33"/>
  <c r="Q20" i="33"/>
  <c r="Q22" i="33"/>
  <c r="Q23" i="33"/>
  <c r="O16" i="33"/>
  <c r="Q19" i="33"/>
  <c r="J12" i="33"/>
  <c r="N16" i="33"/>
  <c r="N12" i="33"/>
  <c r="P12" i="33"/>
  <c r="P34" i="46"/>
  <c r="Q12" i="33"/>
  <c r="A12" i="33"/>
  <c r="A13" i="33"/>
  <c r="A14" i="33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A35" i="33" s="1"/>
  <c r="A36" i="33" s="1"/>
  <c r="A37" i="33" s="1"/>
  <c r="A38" i="33" s="1"/>
  <c r="A39" i="33" s="1"/>
  <c r="A40" i="33" s="1"/>
  <c r="A41" i="33" s="1"/>
  <c r="A42" i="33" s="1"/>
  <c r="A43" i="33" s="1"/>
  <c r="A44" i="33" s="1"/>
  <c r="A45" i="33" s="1"/>
  <c r="A46" i="33" s="1"/>
  <c r="A47" i="33" s="1"/>
  <c r="A48" i="33" s="1"/>
  <c r="A49" i="33" s="1"/>
  <c r="A50" i="33" s="1"/>
  <c r="A51" i="33" s="1"/>
  <c r="A52" i="33" s="1"/>
  <c r="A53" i="33" s="1"/>
  <c r="A54" i="33" s="1"/>
  <c r="A55" i="33" s="1"/>
  <c r="A56" i="33" s="1"/>
  <c r="A57" i="33" s="1"/>
  <c r="A58" i="33" s="1"/>
  <c r="A59" i="33" s="1"/>
  <c r="H74" i="32"/>
  <c r="J74" i="32"/>
  <c r="L74" i="32"/>
  <c r="L60" i="32"/>
  <c r="N60" i="32"/>
  <c r="H60" i="32"/>
  <c r="L59" i="32"/>
  <c r="N59" i="32"/>
  <c r="H59" i="32"/>
  <c r="M59" i="32"/>
  <c r="L58" i="32"/>
  <c r="N58" i="32"/>
  <c r="H58" i="32"/>
  <c r="M58" i="32"/>
  <c r="L57" i="32"/>
  <c r="N57" i="32"/>
  <c r="H57" i="32"/>
  <c r="M57" i="32"/>
  <c r="L55" i="32"/>
  <c r="N55" i="32"/>
  <c r="H55" i="32"/>
  <c r="M55" i="32"/>
  <c r="L54" i="32"/>
  <c r="N54" i="32"/>
  <c r="H54" i="32"/>
  <c r="M54" i="32"/>
  <c r="L14" i="32"/>
  <c r="L90" i="32" s="1"/>
  <c r="L15" i="32"/>
  <c r="L16" i="32"/>
  <c r="L17" i="32"/>
  <c r="L18" i="32"/>
  <c r="L19" i="32"/>
  <c r="L20" i="32"/>
  <c r="L21" i="32"/>
  <c r="L22" i="32"/>
  <c r="L23" i="32"/>
  <c r="L24" i="32"/>
  <c r="L25" i="32"/>
  <c r="L26" i="32"/>
  <c r="L27" i="32"/>
  <c r="L89" i="32"/>
  <c r="H89" i="32"/>
  <c r="J89" i="32" s="1"/>
  <c r="O89" i="32" s="1"/>
  <c r="L87" i="32"/>
  <c r="N87" i="32"/>
  <c r="H87" i="32"/>
  <c r="J87" i="32" s="1"/>
  <c r="L86" i="32"/>
  <c r="N86" i="32"/>
  <c r="H86" i="32"/>
  <c r="J86" i="32"/>
  <c r="L85" i="32"/>
  <c r="N85" i="32"/>
  <c r="H85" i="32"/>
  <c r="J85" i="32" s="1"/>
  <c r="O85" i="32" s="1"/>
  <c r="L84" i="32"/>
  <c r="H84" i="32"/>
  <c r="J84" i="32"/>
  <c r="L83" i="32"/>
  <c r="N83" i="32"/>
  <c r="H83" i="32"/>
  <c r="J83" i="32" s="1"/>
  <c r="L82" i="32"/>
  <c r="N82" i="32"/>
  <c r="H82" i="32"/>
  <c r="J82" i="32"/>
  <c r="O82" i="32"/>
  <c r="L81" i="32"/>
  <c r="N81" i="32"/>
  <c r="H81" i="32"/>
  <c r="M81" i="32"/>
  <c r="L80" i="32"/>
  <c r="N80" i="32"/>
  <c r="H80" i="32"/>
  <c r="J80" i="32"/>
  <c r="O80" i="32"/>
  <c r="L79" i="32"/>
  <c r="H79" i="32"/>
  <c r="J79" i="32"/>
  <c r="K79" i="32" s="1"/>
  <c r="L78" i="32"/>
  <c r="N78" i="32"/>
  <c r="H78" i="32"/>
  <c r="J78" i="32"/>
  <c r="L77" i="32"/>
  <c r="N77" i="32"/>
  <c r="H77" i="32"/>
  <c r="M77" i="32" s="1"/>
  <c r="L76" i="32"/>
  <c r="N76" i="32"/>
  <c r="H76" i="32"/>
  <c r="J76" i="32"/>
  <c r="L75" i="32"/>
  <c r="N75" i="32"/>
  <c r="H75" i="32"/>
  <c r="J75" i="32" s="1"/>
  <c r="O75" i="32" s="1"/>
  <c r="N74" i="32"/>
  <c r="L73" i="32"/>
  <c r="N73" i="32"/>
  <c r="H73" i="32"/>
  <c r="L72" i="32"/>
  <c r="H72" i="32"/>
  <c r="J72" i="32"/>
  <c r="O72" i="32" s="1"/>
  <c r="L71" i="32"/>
  <c r="N71" i="32"/>
  <c r="H71" i="32"/>
  <c r="M71" i="32"/>
  <c r="L70" i="32"/>
  <c r="N70" i="32"/>
  <c r="H70" i="32"/>
  <c r="L69" i="32"/>
  <c r="N69" i="32"/>
  <c r="H69" i="32"/>
  <c r="L68" i="32"/>
  <c r="N68" i="32"/>
  <c r="H68" i="32"/>
  <c r="J68" i="32" s="1"/>
  <c r="L67" i="32"/>
  <c r="N67" i="32"/>
  <c r="H67" i="32"/>
  <c r="M67" i="32"/>
  <c r="L66" i="32"/>
  <c r="N66" i="32"/>
  <c r="H66" i="32"/>
  <c r="J66" i="32" s="1"/>
  <c r="L65" i="32"/>
  <c r="N65" i="32"/>
  <c r="H65" i="32"/>
  <c r="L64" i="32"/>
  <c r="N64" i="32"/>
  <c r="H64" i="32"/>
  <c r="J64" i="32"/>
  <c r="O64" i="32" s="1"/>
  <c r="L63" i="32"/>
  <c r="N63" i="32"/>
  <c r="H63" i="32"/>
  <c r="M63" i="32"/>
  <c r="L62" i="32"/>
  <c r="N62" i="32"/>
  <c r="H62" i="32"/>
  <c r="J62" i="32" s="1"/>
  <c r="O62" i="32"/>
  <c r="L61" i="32"/>
  <c r="N61" i="32"/>
  <c r="H61" i="32"/>
  <c r="L53" i="32"/>
  <c r="N53" i="32"/>
  <c r="H53" i="32"/>
  <c r="J53" i="32" s="1"/>
  <c r="O53" i="32" s="1"/>
  <c r="L52" i="32"/>
  <c r="N52" i="32"/>
  <c r="H52" i="32"/>
  <c r="J52" i="32" s="1"/>
  <c r="O52" i="32" s="1"/>
  <c r="L51" i="32"/>
  <c r="N51" i="32"/>
  <c r="H51" i="32"/>
  <c r="J51" i="32" s="1"/>
  <c r="L50" i="32"/>
  <c r="N50" i="32"/>
  <c r="H50" i="32"/>
  <c r="J50" i="32"/>
  <c r="L49" i="32"/>
  <c r="N49" i="32"/>
  <c r="H49" i="32"/>
  <c r="J49" i="32" s="1"/>
  <c r="L48" i="32"/>
  <c r="N48" i="32"/>
  <c r="H48" i="32"/>
  <c r="J48" i="32"/>
  <c r="O48" i="32"/>
  <c r="L47" i="32"/>
  <c r="N47" i="32"/>
  <c r="H47" i="32"/>
  <c r="M47" i="32"/>
  <c r="L46" i="32"/>
  <c r="N46" i="32"/>
  <c r="H46" i="32"/>
  <c r="J46" i="32"/>
  <c r="L45" i="32"/>
  <c r="N45" i="32"/>
  <c r="H45" i="32"/>
  <c r="J45" i="32"/>
  <c r="L44" i="32"/>
  <c r="H44" i="32"/>
  <c r="J44" i="32"/>
  <c r="L43" i="32"/>
  <c r="H43" i="32"/>
  <c r="J43" i="32"/>
  <c r="L42" i="32"/>
  <c r="N42" i="32"/>
  <c r="H42" i="32"/>
  <c r="J42" i="32" s="1"/>
  <c r="L41" i="32"/>
  <c r="N41" i="32"/>
  <c r="H41" i="32"/>
  <c r="J41" i="32"/>
  <c r="O41" i="32"/>
  <c r="L40" i="32"/>
  <c r="N40" i="32"/>
  <c r="H40" i="32"/>
  <c r="L39" i="32"/>
  <c r="N39" i="32"/>
  <c r="H39" i="32"/>
  <c r="M39" i="32"/>
  <c r="L38" i="32"/>
  <c r="N38" i="32"/>
  <c r="H38" i="32"/>
  <c r="L37" i="32"/>
  <c r="N37" i="32"/>
  <c r="H37" i="32"/>
  <c r="M37" i="32"/>
  <c r="L36" i="32"/>
  <c r="N36" i="32"/>
  <c r="H36" i="32"/>
  <c r="J36" i="32" s="1"/>
  <c r="K36" i="32"/>
  <c r="L35" i="32"/>
  <c r="N35" i="32"/>
  <c r="H35" i="32"/>
  <c r="L34" i="32"/>
  <c r="H34" i="32"/>
  <c r="J34" i="32" s="1"/>
  <c r="L33" i="32"/>
  <c r="N33" i="32"/>
  <c r="H33" i="32"/>
  <c r="J33" i="32" s="1"/>
  <c r="O33" i="32" s="1"/>
  <c r="L32" i="32"/>
  <c r="H32" i="32"/>
  <c r="J32" i="32"/>
  <c r="O32" i="32" s="1"/>
  <c r="L31" i="32"/>
  <c r="N31" i="32"/>
  <c r="H31" i="32"/>
  <c r="J31" i="32"/>
  <c r="L30" i="32"/>
  <c r="N30" i="32"/>
  <c r="H30" i="32"/>
  <c r="M30" i="32" s="1"/>
  <c r="L28" i="32"/>
  <c r="H28" i="32"/>
  <c r="M28" i="32" s="1"/>
  <c r="N27" i="32"/>
  <c r="H27" i="32"/>
  <c r="N26" i="32"/>
  <c r="H26" i="32"/>
  <c r="J26" i="32"/>
  <c r="O26" i="32"/>
  <c r="H25" i="32"/>
  <c r="J25" i="32"/>
  <c r="O25" i="32"/>
  <c r="N24" i="32"/>
  <c r="H24" i="32"/>
  <c r="M24" i="32" s="1"/>
  <c r="N23" i="32"/>
  <c r="H23" i="32"/>
  <c r="J23" i="32"/>
  <c r="O23" i="32" s="1"/>
  <c r="N22" i="32"/>
  <c r="H22" i="32"/>
  <c r="M22" i="32" s="1"/>
  <c r="N21" i="32"/>
  <c r="H21" i="32"/>
  <c r="J21" i="32" s="1"/>
  <c r="N20" i="32"/>
  <c r="H20" i="32"/>
  <c r="J20" i="32"/>
  <c r="N19" i="32"/>
  <c r="H19" i="32"/>
  <c r="J19" i="32" s="1"/>
  <c r="O19" i="32" s="1"/>
  <c r="N18" i="32"/>
  <c r="H18" i="32"/>
  <c r="M18" i="32"/>
  <c r="N17" i="32"/>
  <c r="H17" i="32"/>
  <c r="J17" i="32"/>
  <c r="O17" i="32" s="1"/>
  <c r="N16" i="32"/>
  <c r="H16" i="32"/>
  <c r="J16" i="32"/>
  <c r="N15" i="32"/>
  <c r="H15" i="32"/>
  <c r="N14" i="32"/>
  <c r="H14" i="32"/>
  <c r="L13" i="32"/>
  <c r="H13" i="32"/>
  <c r="M13" i="32" s="1"/>
  <c r="A13" i="32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30" i="32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47" i="32" s="1"/>
  <c r="A48" i="32" s="1"/>
  <c r="A49" i="32" s="1"/>
  <c r="A50" i="32" s="1"/>
  <c r="A51" i="32" s="1"/>
  <c r="A52" i="32" s="1"/>
  <c r="A53" i="32" s="1"/>
  <c r="A54" i="32" s="1"/>
  <c r="A55" i="32" s="1"/>
  <c r="M45" i="32"/>
  <c r="M62" i="32"/>
  <c r="M78" i="32"/>
  <c r="M86" i="32"/>
  <c r="M63" i="31"/>
  <c r="O63" i="31"/>
  <c r="I63" i="31"/>
  <c r="N63" i="31"/>
  <c r="M49" i="31"/>
  <c r="O49" i="31"/>
  <c r="I49" i="31"/>
  <c r="N49" i="31" s="1"/>
  <c r="M31" i="31"/>
  <c r="O31" i="31"/>
  <c r="I31" i="31"/>
  <c r="N31" i="31"/>
  <c r="M37" i="31"/>
  <c r="O37" i="31"/>
  <c r="I37" i="31"/>
  <c r="N37" i="31" s="1"/>
  <c r="O68" i="31"/>
  <c r="A69" i="31"/>
  <c r="A70" i="31"/>
  <c r="A71" i="31"/>
  <c r="A52" i="31"/>
  <c r="A53" i="31" s="1"/>
  <c r="A54" i="31" s="1"/>
  <c r="A55" i="31" s="1"/>
  <c r="A56" i="31" s="1"/>
  <c r="A57" i="31" s="1"/>
  <c r="A58" i="31" s="1"/>
  <c r="A59" i="31" s="1"/>
  <c r="A60" i="31" s="1"/>
  <c r="A61" i="31" s="1"/>
  <c r="A62" i="31" s="1"/>
  <c r="A63" i="31" s="1"/>
  <c r="A66" i="31"/>
  <c r="M62" i="31"/>
  <c r="O62" i="31"/>
  <c r="I62" i="31"/>
  <c r="N62" i="31" s="1"/>
  <c r="M59" i="31"/>
  <c r="I59" i="31"/>
  <c r="K59" i="31" s="1"/>
  <c r="M61" i="31"/>
  <c r="O61" i="31"/>
  <c r="I61" i="31"/>
  <c r="K61" i="31"/>
  <c r="M60" i="31"/>
  <c r="O60" i="31"/>
  <c r="I60" i="31"/>
  <c r="N60" i="31" s="1"/>
  <c r="O58" i="31"/>
  <c r="M58" i="31"/>
  <c r="I58" i="31"/>
  <c r="M44" i="31"/>
  <c r="O44" i="31"/>
  <c r="I44" i="31"/>
  <c r="N44" i="31"/>
  <c r="M43" i="31"/>
  <c r="O43" i="31"/>
  <c r="I43" i="31"/>
  <c r="N43" i="31"/>
  <c r="M42" i="31"/>
  <c r="O42" i="31"/>
  <c r="I42" i="31"/>
  <c r="N42" i="31"/>
  <c r="M57" i="31"/>
  <c r="O57" i="31"/>
  <c r="I57" i="31"/>
  <c r="N57" i="31"/>
  <c r="M56" i="31"/>
  <c r="O56" i="31"/>
  <c r="I56" i="31"/>
  <c r="K56" i="31"/>
  <c r="P56" i="31" s="1"/>
  <c r="M54" i="31"/>
  <c r="O54" i="31"/>
  <c r="I54" i="31"/>
  <c r="N54" i="31"/>
  <c r="M53" i="31"/>
  <c r="I53" i="31"/>
  <c r="K53" i="31"/>
  <c r="P53" i="31" s="1"/>
  <c r="M52" i="31"/>
  <c r="O52" i="31"/>
  <c r="I52" i="31"/>
  <c r="M51" i="31"/>
  <c r="O51" i="31"/>
  <c r="I51" i="31"/>
  <c r="K51" i="31"/>
  <c r="P51" i="31" s="1"/>
  <c r="M48" i="31"/>
  <c r="O48" i="31"/>
  <c r="I48" i="31"/>
  <c r="M47" i="31"/>
  <c r="O47" i="31"/>
  <c r="I47" i="31"/>
  <c r="N47" i="31"/>
  <c r="M46" i="31"/>
  <c r="O46" i="31"/>
  <c r="I46" i="31"/>
  <c r="N46" i="31"/>
  <c r="M41" i="31"/>
  <c r="O41" i="31"/>
  <c r="I41" i="31"/>
  <c r="M40" i="31"/>
  <c r="O40" i="31"/>
  <c r="I40" i="31"/>
  <c r="N40" i="31" s="1"/>
  <c r="A34" i="31"/>
  <c r="A35" i="31"/>
  <c r="A36" i="31" s="1"/>
  <c r="A37" i="31" s="1"/>
  <c r="A40" i="31"/>
  <c r="A41" i="31" s="1"/>
  <c r="A42" i="31" s="1"/>
  <c r="A43" i="31" s="1"/>
  <c r="A44" i="31" s="1"/>
  <c r="A45" i="31" s="1"/>
  <c r="A46" i="31" s="1"/>
  <c r="A47" i="31" s="1"/>
  <c r="A48" i="31" s="1"/>
  <c r="A49" i="31" s="1"/>
  <c r="M39" i="31"/>
  <c r="O39" i="31"/>
  <c r="I39" i="31"/>
  <c r="I36" i="31"/>
  <c r="N36" i="31" s="1"/>
  <c r="O36" i="31"/>
  <c r="M36" i="31"/>
  <c r="M35" i="31"/>
  <c r="O35" i="31"/>
  <c r="I35" i="31"/>
  <c r="N35" i="31"/>
  <c r="M34" i="31"/>
  <c r="O34" i="31"/>
  <c r="I34" i="31"/>
  <c r="M33" i="31"/>
  <c r="O33" i="31"/>
  <c r="I33" i="31"/>
  <c r="N33" i="31" s="1"/>
  <c r="Q33" i="31" s="1"/>
  <c r="M24" i="31"/>
  <c r="O24" i="31"/>
  <c r="I24" i="31"/>
  <c r="N24" i="31"/>
  <c r="O14" i="31"/>
  <c r="O15" i="31"/>
  <c r="O16" i="31"/>
  <c r="O17" i="31"/>
  <c r="O18" i="31"/>
  <c r="O13" i="31"/>
  <c r="M73" i="31"/>
  <c r="O73" i="31"/>
  <c r="I73" i="31"/>
  <c r="M72" i="31"/>
  <c r="O72" i="31"/>
  <c r="I72" i="31"/>
  <c r="M71" i="31"/>
  <c r="I71" i="31"/>
  <c r="K71" i="31" s="1"/>
  <c r="M70" i="31"/>
  <c r="O70" i="31"/>
  <c r="I70" i="31"/>
  <c r="M69" i="31"/>
  <c r="I69" i="31"/>
  <c r="N69" i="31" s="1"/>
  <c r="M68" i="31"/>
  <c r="I68" i="31"/>
  <c r="K68" i="31" s="1"/>
  <c r="L68" i="31" s="1"/>
  <c r="J67" i="31"/>
  <c r="M66" i="31"/>
  <c r="O66" i="31"/>
  <c r="I66" i="31"/>
  <c r="K66" i="31" s="1"/>
  <c r="M65" i="31"/>
  <c r="I65" i="31"/>
  <c r="J64" i="31"/>
  <c r="M55" i="31"/>
  <c r="O55" i="31"/>
  <c r="I55" i="31"/>
  <c r="K55" i="31" s="1"/>
  <c r="P55" i="31" s="1"/>
  <c r="M45" i="31"/>
  <c r="O45" i="31"/>
  <c r="I45" i="31"/>
  <c r="M30" i="31"/>
  <c r="O30" i="31"/>
  <c r="I30" i="31"/>
  <c r="N30" i="31" s="1"/>
  <c r="M29" i="31"/>
  <c r="O29" i="31"/>
  <c r="I29" i="31"/>
  <c r="K29" i="31"/>
  <c r="P29" i="31" s="1"/>
  <c r="Q29" i="31" s="1"/>
  <c r="M28" i="31"/>
  <c r="O28" i="31"/>
  <c r="I28" i="31"/>
  <c r="N28" i="31" s="1"/>
  <c r="M27" i="31"/>
  <c r="O27" i="31"/>
  <c r="I27" i="31"/>
  <c r="M26" i="31"/>
  <c r="O26" i="31"/>
  <c r="I26" i="31"/>
  <c r="N26" i="31" s="1"/>
  <c r="M25" i="31"/>
  <c r="O25" i="31"/>
  <c r="I25" i="31"/>
  <c r="M23" i="31"/>
  <c r="O23" i="31"/>
  <c r="I23" i="31"/>
  <c r="K23" i="31"/>
  <c r="M22" i="31"/>
  <c r="O22" i="31"/>
  <c r="I22" i="31"/>
  <c r="M21" i="31"/>
  <c r="O21" i="31"/>
  <c r="I21" i="31"/>
  <c r="N21" i="31"/>
  <c r="M20" i="31"/>
  <c r="O20" i="31"/>
  <c r="I20" i="31"/>
  <c r="M19" i="31"/>
  <c r="O19" i="31"/>
  <c r="I19" i="31"/>
  <c r="K19" i="31" s="1"/>
  <c r="M18" i="31"/>
  <c r="I18" i="31"/>
  <c r="M17" i="31"/>
  <c r="I17" i="31"/>
  <c r="K17" i="31" s="1"/>
  <c r="L17" i="31" s="1"/>
  <c r="M16" i="31"/>
  <c r="I16" i="31"/>
  <c r="M15" i="31"/>
  <c r="I15" i="31"/>
  <c r="N15" i="31" s="1"/>
  <c r="M14" i="31"/>
  <c r="I14" i="31"/>
  <c r="K14" i="31"/>
  <c r="M13" i="31"/>
  <c r="I13" i="31"/>
  <c r="K13" i="31"/>
  <c r="A14" i="3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N24" i="57"/>
  <c r="A12" i="57"/>
  <c r="A13" i="57"/>
  <c r="A14" i="57" s="1"/>
  <c r="A15" i="57" s="1"/>
  <c r="A16" i="57" s="1"/>
  <c r="A17" i="57" s="1"/>
  <c r="A18" i="57" s="1"/>
  <c r="A19" i="57" s="1"/>
  <c r="A20" i="57" s="1"/>
  <c r="A21" i="57" s="1"/>
  <c r="A22" i="57" s="1"/>
  <c r="A23" i="57" s="1"/>
  <c r="L11" i="57"/>
  <c r="N11" i="57"/>
  <c r="H11" i="57"/>
  <c r="J11" i="57" s="1"/>
  <c r="O11" i="57" s="1"/>
  <c r="O83" i="35"/>
  <c r="O70" i="35"/>
  <c r="O69" i="35"/>
  <c r="O68" i="35"/>
  <c r="O66" i="35"/>
  <c r="O65" i="35"/>
  <c r="O63" i="35"/>
  <c r="P63" i="35" s="1"/>
  <c r="O62" i="35"/>
  <c r="O60" i="35"/>
  <c r="O59" i="35"/>
  <c r="O58" i="35"/>
  <c r="O56" i="35"/>
  <c r="O55" i="35"/>
  <c r="O54" i="35"/>
  <c r="O53" i="35"/>
  <c r="O52" i="35"/>
  <c r="O51" i="35"/>
  <c r="P51" i="35" s="1"/>
  <c r="O48" i="35"/>
  <c r="P48" i="35" s="1"/>
  <c r="O47" i="35"/>
  <c r="O46" i="35"/>
  <c r="O45" i="35"/>
  <c r="O44" i="35"/>
  <c r="P44" i="35"/>
  <c r="O41" i="35"/>
  <c r="O40" i="35"/>
  <c r="O39" i="35"/>
  <c r="O38" i="35"/>
  <c r="O37" i="35"/>
  <c r="P33" i="35"/>
  <c r="O33" i="35"/>
  <c r="O32" i="35"/>
  <c r="P32" i="35" s="1"/>
  <c r="O31" i="35"/>
  <c r="O30" i="35"/>
  <c r="O20" i="35"/>
  <c r="O15" i="35"/>
  <c r="O16" i="35"/>
  <c r="O17" i="35"/>
  <c r="O110" i="35"/>
  <c r="O94" i="35"/>
  <c r="P94" i="35"/>
  <c r="O88" i="35"/>
  <c r="O82" i="35"/>
  <c r="P35" i="35"/>
  <c r="O35" i="35"/>
  <c r="O34" i="35"/>
  <c r="O22" i="35"/>
  <c r="O21" i="35"/>
  <c r="O14" i="35"/>
  <c r="N13" i="35"/>
  <c r="J13" i="35"/>
  <c r="A43" i="35"/>
  <c r="A50" i="35" s="1"/>
  <c r="A57" i="35" s="1"/>
  <c r="A64" i="35" s="1"/>
  <c r="A71" i="35" s="1"/>
  <c r="A76" i="35"/>
  <c r="A77" i="35" s="1"/>
  <c r="A78" i="35" s="1"/>
  <c r="A79" i="35" s="1"/>
  <c r="A80" i="35" s="1"/>
  <c r="A81" i="35" s="1"/>
  <c r="A82" i="35" s="1"/>
  <c r="A83" i="35" s="1"/>
  <c r="A85" i="35" s="1"/>
  <c r="A86" i="35" s="1"/>
  <c r="A87" i="35" s="1"/>
  <c r="A88" i="35" s="1"/>
  <c r="A89" i="35" s="1"/>
  <c r="A90" i="35" s="1"/>
  <c r="A91" i="35" s="1"/>
  <c r="A92" i="35" s="1"/>
  <c r="A94" i="35" s="1"/>
  <c r="A96" i="35" s="1"/>
  <c r="A97" i="35" s="1"/>
  <c r="A98" i="35" s="1"/>
  <c r="A99" i="35" s="1"/>
  <c r="A100" i="35" s="1"/>
  <c r="A101" i="35" s="1"/>
  <c r="A102" i="35" s="1"/>
  <c r="A103" i="35" s="1"/>
  <c r="A105" i="35" s="1"/>
  <c r="A106" i="35" s="1"/>
  <c r="A107" i="35" s="1"/>
  <c r="A108" i="35" s="1"/>
  <c r="A109" i="35" s="1"/>
  <c r="A110" i="35" s="1"/>
  <c r="N59" i="33"/>
  <c r="P59" i="33"/>
  <c r="N52" i="33"/>
  <c r="P52" i="33"/>
  <c r="N51" i="33"/>
  <c r="P51" i="33"/>
  <c r="O51" i="33"/>
  <c r="O50" i="33"/>
  <c r="N50" i="33"/>
  <c r="P50" i="33"/>
  <c r="O49" i="33"/>
  <c r="N49" i="33"/>
  <c r="P49" i="33"/>
  <c r="O48" i="33"/>
  <c r="N48" i="33"/>
  <c r="N47" i="33"/>
  <c r="P47" i="33"/>
  <c r="N46" i="33"/>
  <c r="N45" i="33"/>
  <c r="O45" i="33"/>
  <c r="O44" i="33"/>
  <c r="N44" i="33"/>
  <c r="N41" i="33"/>
  <c r="P41" i="33"/>
  <c r="O40" i="33"/>
  <c r="N40" i="33"/>
  <c r="P40" i="33"/>
  <c r="N39" i="33"/>
  <c r="P39" i="33"/>
  <c r="O38" i="33"/>
  <c r="R38" i="33" s="1"/>
  <c r="N38" i="33"/>
  <c r="P38" i="33"/>
  <c r="O37" i="33"/>
  <c r="N37" i="33"/>
  <c r="P37" i="33"/>
  <c r="O36" i="33"/>
  <c r="N36" i="33"/>
  <c r="P36" i="33"/>
  <c r="O35" i="33"/>
  <c r="N35" i="33"/>
  <c r="P35" i="33"/>
  <c r="O34" i="33"/>
  <c r="N34" i="33"/>
  <c r="P34" i="33"/>
  <c r="N33" i="33"/>
  <c r="O32" i="33"/>
  <c r="N32" i="33"/>
  <c r="P32" i="33"/>
  <c r="O31" i="33"/>
  <c r="N31" i="33"/>
  <c r="P31" i="33"/>
  <c r="O30" i="33"/>
  <c r="N30" i="33"/>
  <c r="P30" i="33"/>
  <c r="O29" i="33"/>
  <c r="N29" i="33"/>
  <c r="P29" i="33"/>
  <c r="N28" i="33"/>
  <c r="P28" i="33"/>
  <c r="O28" i="33"/>
  <c r="O27" i="33"/>
  <c r="N27" i="33"/>
  <c r="P27" i="33"/>
  <c r="O26" i="33"/>
  <c r="N26" i="33"/>
  <c r="P26" i="33"/>
  <c r="O25" i="33"/>
  <c r="N25" i="33"/>
  <c r="N24" i="33"/>
  <c r="P24" i="33"/>
  <c r="O23" i="33"/>
  <c r="R23" i="33" s="1"/>
  <c r="N23" i="33"/>
  <c r="P23" i="33"/>
  <c r="N22" i="33"/>
  <c r="P22" i="33"/>
  <c r="O21" i="33"/>
  <c r="N21" i="33"/>
  <c r="P21" i="33"/>
  <c r="O20" i="33"/>
  <c r="N20" i="33"/>
  <c r="P20" i="33"/>
  <c r="O19" i="33"/>
  <c r="N19" i="33"/>
  <c r="P19" i="33"/>
  <c r="R19" i="33"/>
  <c r="O18" i="33"/>
  <c r="N18" i="33"/>
  <c r="P18" i="33"/>
  <c r="O17" i="33"/>
  <c r="N17" i="33"/>
  <c r="P17" i="33"/>
  <c r="P16" i="33"/>
  <c r="O15" i="33"/>
  <c r="R15" i="33" s="1"/>
  <c r="N15" i="33"/>
  <c r="N60" i="33" s="1"/>
  <c r="P15" i="33"/>
  <c r="N14" i="33"/>
  <c r="P14" i="33"/>
  <c r="O14" i="33"/>
  <c r="N13" i="33"/>
  <c r="N25" i="23"/>
  <c r="N28" i="23"/>
  <c r="M15" i="23"/>
  <c r="M16" i="23"/>
  <c r="M17" i="23"/>
  <c r="M18" i="23"/>
  <c r="M21" i="23"/>
  <c r="M24" i="23"/>
  <c r="M27" i="23"/>
  <c r="K29" i="23"/>
  <c r="H28" i="23"/>
  <c r="E29" i="23"/>
  <c r="E26" i="23"/>
  <c r="M26" i="23"/>
  <c r="L27" i="23"/>
  <c r="J27" i="23"/>
  <c r="O27" i="23"/>
  <c r="J26" i="23"/>
  <c r="H25" i="23"/>
  <c r="J25" i="23" s="1"/>
  <c r="J20" i="23"/>
  <c r="O20" i="23" s="1"/>
  <c r="P20" i="23" s="1"/>
  <c r="E20" i="23"/>
  <c r="L21" i="23"/>
  <c r="J21" i="23"/>
  <c r="O21" i="23"/>
  <c r="J24" i="23"/>
  <c r="O24" i="23" s="1"/>
  <c r="N17" i="23"/>
  <c r="J17" i="23"/>
  <c r="K17" i="23" s="1"/>
  <c r="L17" i="23"/>
  <c r="N16" i="23"/>
  <c r="J16" i="23"/>
  <c r="K16" i="23" s="1"/>
  <c r="L16" i="23"/>
  <c r="H23" i="23"/>
  <c r="M23" i="23" s="1"/>
  <c r="E61" i="22"/>
  <c r="M61" i="22"/>
  <c r="E62" i="22"/>
  <c r="E63" i="22"/>
  <c r="N63" i="22" s="1"/>
  <c r="J63" i="22"/>
  <c r="O63" i="22" s="1"/>
  <c r="J62" i="22"/>
  <c r="K62" i="22" s="1"/>
  <c r="J61" i="22"/>
  <c r="K61" i="22" s="1"/>
  <c r="H59" i="22"/>
  <c r="L58" i="22"/>
  <c r="M58" i="22"/>
  <c r="L59" i="22"/>
  <c r="L60" i="22"/>
  <c r="M60" i="22"/>
  <c r="N53" i="22"/>
  <c r="J53" i="22"/>
  <c r="O53" i="22"/>
  <c r="J54" i="22"/>
  <c r="O54" i="22" s="1"/>
  <c r="J55" i="22"/>
  <c r="K55" i="22" s="1"/>
  <c r="J56" i="22"/>
  <c r="K56" i="22" s="1"/>
  <c r="J57" i="22"/>
  <c r="J58" i="22"/>
  <c r="O58" i="22"/>
  <c r="J60" i="22"/>
  <c r="O60" i="22"/>
  <c r="I58" i="22"/>
  <c r="K58" i="22" s="1"/>
  <c r="I59" i="22"/>
  <c r="N59" i="22"/>
  <c r="N60" i="22"/>
  <c r="E57" i="22"/>
  <c r="O57" i="22" s="1"/>
  <c r="E56" i="22"/>
  <c r="L56" i="22"/>
  <c r="E55" i="22"/>
  <c r="M54" i="22"/>
  <c r="L54" i="22"/>
  <c r="L49" i="22"/>
  <c r="M49" i="22"/>
  <c r="O49" i="22"/>
  <c r="N49" i="22"/>
  <c r="P49" i="22" s="1"/>
  <c r="E52" i="22"/>
  <c r="L52" i="22"/>
  <c r="K51" i="22"/>
  <c r="E51" i="22"/>
  <c r="E50" i="22"/>
  <c r="L50" i="22"/>
  <c r="E37" i="22"/>
  <c r="L37" i="22" s="1"/>
  <c r="K15" i="22"/>
  <c r="E24" i="22"/>
  <c r="E19" i="22"/>
  <c r="E14" i="22"/>
  <c r="N14" i="22" s="1"/>
  <c r="E32" i="19"/>
  <c r="M32" i="19"/>
  <c r="O34" i="19"/>
  <c r="N28" i="19"/>
  <c r="J12" i="19"/>
  <c r="J13" i="19"/>
  <c r="O13" i="19"/>
  <c r="K15" i="19"/>
  <c r="J17" i="19"/>
  <c r="J18" i="19"/>
  <c r="J19" i="19"/>
  <c r="O19" i="19"/>
  <c r="J21" i="19"/>
  <c r="J22" i="19"/>
  <c r="J24" i="19"/>
  <c r="J25" i="19"/>
  <c r="O25" i="19"/>
  <c r="J27" i="19"/>
  <c r="J29" i="19"/>
  <c r="J30" i="19"/>
  <c r="J32" i="19"/>
  <c r="N27" i="19"/>
  <c r="I26" i="19"/>
  <c r="N26" i="19" s="1"/>
  <c r="H26" i="19"/>
  <c r="J26" i="19"/>
  <c r="M18" i="19"/>
  <c r="L18" i="19"/>
  <c r="M25" i="19"/>
  <c r="L25" i="19"/>
  <c r="E24" i="19"/>
  <c r="N24" i="19" s="1"/>
  <c r="L23" i="19"/>
  <c r="I23" i="19"/>
  <c r="N23" i="19" s="1"/>
  <c r="H23" i="19"/>
  <c r="M23" i="19"/>
  <c r="N17" i="19"/>
  <c r="H20" i="19"/>
  <c r="M20" i="19" s="1"/>
  <c r="I20" i="19"/>
  <c r="N20" i="19"/>
  <c r="L20" i="19"/>
  <c r="E21" i="19"/>
  <c r="L21" i="19"/>
  <c r="L22" i="19"/>
  <c r="M22" i="19"/>
  <c r="M19" i="19"/>
  <c r="L19" i="19"/>
  <c r="N16" i="19"/>
  <c r="L16" i="19"/>
  <c r="N14" i="19"/>
  <c r="H14" i="19"/>
  <c r="J14" i="19" s="1"/>
  <c r="L13" i="19"/>
  <c r="M13" i="19"/>
  <c r="N12" i="19"/>
  <c r="I13" i="19"/>
  <c r="M12" i="19"/>
  <c r="N11" i="19"/>
  <c r="H11" i="19"/>
  <c r="L100" i="20"/>
  <c r="M100" i="20"/>
  <c r="O100" i="20"/>
  <c r="K100" i="20"/>
  <c r="O99" i="20"/>
  <c r="P99" i="20" s="1"/>
  <c r="M99" i="20"/>
  <c r="L99" i="20"/>
  <c r="N99" i="20"/>
  <c r="L98" i="20"/>
  <c r="M98" i="20"/>
  <c r="O98" i="20"/>
  <c r="H108" i="20"/>
  <c r="M108" i="20" s="1"/>
  <c r="H107" i="20"/>
  <c r="M107" i="20"/>
  <c r="H103" i="20"/>
  <c r="K111" i="20"/>
  <c r="K109" i="20"/>
  <c r="E110" i="20"/>
  <c r="E109" i="20"/>
  <c r="O108" i="20"/>
  <c r="N108" i="20"/>
  <c r="O107" i="20"/>
  <c r="N107" i="20"/>
  <c r="L107" i="20"/>
  <c r="E104" i="20"/>
  <c r="M104" i="20" s="1"/>
  <c r="N104" i="20"/>
  <c r="O105" i="20"/>
  <c r="M105" i="20"/>
  <c r="L105" i="20"/>
  <c r="L101" i="20"/>
  <c r="M101" i="20"/>
  <c r="O101" i="20"/>
  <c r="K101" i="20"/>
  <c r="N101" i="20"/>
  <c r="L102" i="20"/>
  <c r="M102" i="20"/>
  <c r="O102" i="20"/>
  <c r="L103" i="20"/>
  <c r="N103" i="20"/>
  <c r="O103" i="20"/>
  <c r="O97" i="20"/>
  <c r="M97" i="20"/>
  <c r="L97" i="20"/>
  <c r="K96" i="20"/>
  <c r="O95" i="20"/>
  <c r="M95" i="20"/>
  <c r="L95" i="20"/>
  <c r="O92" i="20"/>
  <c r="M92" i="20"/>
  <c r="L92" i="20"/>
  <c r="O94" i="20"/>
  <c r="M94" i="20"/>
  <c r="L94" i="20"/>
  <c r="O93" i="20"/>
  <c r="N93" i="20"/>
  <c r="L93" i="20"/>
  <c r="H93" i="20"/>
  <c r="M93" i="20" s="1"/>
  <c r="L89" i="20"/>
  <c r="M89" i="20"/>
  <c r="O89" i="20"/>
  <c r="O91" i="20"/>
  <c r="M91" i="20"/>
  <c r="L91" i="20"/>
  <c r="K91" i="20"/>
  <c r="O90" i="20"/>
  <c r="N90" i="20"/>
  <c r="L90" i="20"/>
  <c r="H90" i="20"/>
  <c r="K90" i="20"/>
  <c r="N87" i="20"/>
  <c r="K86" i="20"/>
  <c r="L86" i="20"/>
  <c r="M86" i="20"/>
  <c r="N86" i="20"/>
  <c r="O86" i="20"/>
  <c r="L87" i="20"/>
  <c r="O87" i="20"/>
  <c r="L88" i="20"/>
  <c r="M88" i="20"/>
  <c r="O88" i="20"/>
  <c r="L96" i="20"/>
  <c r="N96" i="20"/>
  <c r="O96" i="20"/>
  <c r="H83" i="20"/>
  <c r="K83" i="20"/>
  <c r="H84" i="20"/>
  <c r="K84" i="20" s="1"/>
  <c r="H79" i="20"/>
  <c r="J79" i="20" s="1"/>
  <c r="O79" i="20" s="1"/>
  <c r="H80" i="20"/>
  <c r="M80" i="20" s="1"/>
  <c r="H81" i="20"/>
  <c r="H82" i="20"/>
  <c r="M82" i="20" s="1"/>
  <c r="O83" i="20"/>
  <c r="N82" i="20"/>
  <c r="N75" i="20"/>
  <c r="N78" i="20"/>
  <c r="E72" i="20"/>
  <c r="O72" i="20" s="1"/>
  <c r="L71" i="20"/>
  <c r="N71" i="20"/>
  <c r="J70" i="20"/>
  <c r="J72" i="20"/>
  <c r="J71" i="20"/>
  <c r="N66" i="20"/>
  <c r="E67" i="20"/>
  <c r="O68" i="20"/>
  <c r="N68" i="20"/>
  <c r="L68" i="20"/>
  <c r="H68" i="20"/>
  <c r="N63" i="20"/>
  <c r="H59" i="20"/>
  <c r="J55" i="20"/>
  <c r="L55" i="20"/>
  <c r="M55" i="20"/>
  <c r="L56" i="20"/>
  <c r="N54" i="20"/>
  <c r="N55" i="20"/>
  <c r="I36" i="20"/>
  <c r="I38" i="20"/>
  <c r="I39" i="20"/>
  <c r="I40" i="20"/>
  <c r="I41" i="20"/>
  <c r="N41" i="20"/>
  <c r="I44" i="20"/>
  <c r="K44" i="20" s="1"/>
  <c r="I45" i="20"/>
  <c r="N45" i="20" s="1"/>
  <c r="I47" i="20"/>
  <c r="N47" i="20" s="1"/>
  <c r="I48" i="20"/>
  <c r="N48" i="20"/>
  <c r="I53" i="20"/>
  <c r="N53" i="20"/>
  <c r="I56" i="20"/>
  <c r="I57" i="20"/>
  <c r="I58" i="20"/>
  <c r="N58" i="20" s="1"/>
  <c r="P58" i="20" s="1"/>
  <c r="I60" i="20"/>
  <c r="I61" i="20"/>
  <c r="N61" i="20"/>
  <c r="I62" i="20"/>
  <c r="I26" i="20"/>
  <c r="N26" i="20"/>
  <c r="I27" i="20"/>
  <c r="I30" i="20"/>
  <c r="N30" i="20" s="1"/>
  <c r="I31" i="20"/>
  <c r="L82" i="20"/>
  <c r="O81" i="20"/>
  <c r="N81" i="20"/>
  <c r="L81" i="20"/>
  <c r="E80" i="20"/>
  <c r="O80" i="20" s="1"/>
  <c r="E79" i="20"/>
  <c r="L79" i="20" s="1"/>
  <c r="N79" i="20"/>
  <c r="L78" i="20"/>
  <c r="J78" i="20"/>
  <c r="O78" i="20" s="1"/>
  <c r="H77" i="20"/>
  <c r="E77" i="20"/>
  <c r="N77" i="20"/>
  <c r="H76" i="20"/>
  <c r="K76" i="20" s="1"/>
  <c r="E76" i="20"/>
  <c r="L75" i="20"/>
  <c r="H75" i="20"/>
  <c r="H74" i="20"/>
  <c r="E74" i="20"/>
  <c r="L73" i="20"/>
  <c r="H73" i="20"/>
  <c r="H69" i="20"/>
  <c r="J69" i="20" s="1"/>
  <c r="L69" i="20"/>
  <c r="H67" i="20"/>
  <c r="J67" i="20" s="1"/>
  <c r="L66" i="20"/>
  <c r="H66" i="20"/>
  <c r="O65" i="20"/>
  <c r="N65" i="20"/>
  <c r="L65" i="20"/>
  <c r="H65" i="20"/>
  <c r="H64" i="20"/>
  <c r="H63" i="20"/>
  <c r="M63" i="20" s="1"/>
  <c r="L62" i="20"/>
  <c r="H62" i="20"/>
  <c r="J62" i="20" s="1"/>
  <c r="K62" i="20" s="1"/>
  <c r="O61" i="20"/>
  <c r="L61" i="20"/>
  <c r="H61" i="20"/>
  <c r="M61" i="20" s="1"/>
  <c r="H60" i="20"/>
  <c r="E60" i="20"/>
  <c r="O60" i="20" s="1"/>
  <c r="E59" i="20"/>
  <c r="L58" i="20"/>
  <c r="H58" i="20"/>
  <c r="M58" i="20"/>
  <c r="H57" i="20"/>
  <c r="J57" i="20"/>
  <c r="E57" i="20"/>
  <c r="H56" i="20"/>
  <c r="J56" i="20"/>
  <c r="H54" i="20"/>
  <c r="J54" i="20" s="1"/>
  <c r="L54" i="20"/>
  <c r="L53" i="20"/>
  <c r="H53" i="20"/>
  <c r="H52" i="20"/>
  <c r="J52" i="20" s="1"/>
  <c r="K52" i="20" s="1"/>
  <c r="E52" i="20"/>
  <c r="L52" i="20" s="1"/>
  <c r="H51" i="20"/>
  <c r="E51" i="20"/>
  <c r="N51" i="20" s="1"/>
  <c r="L50" i="20"/>
  <c r="H50" i="20"/>
  <c r="H49" i="20"/>
  <c r="E49" i="20"/>
  <c r="L48" i="20"/>
  <c r="H47" i="20"/>
  <c r="H46" i="20"/>
  <c r="J46" i="20" s="1"/>
  <c r="E46" i="20"/>
  <c r="O45" i="20"/>
  <c r="L45" i="20"/>
  <c r="H45" i="20"/>
  <c r="M45" i="20" s="1"/>
  <c r="O44" i="20"/>
  <c r="L44" i="20"/>
  <c r="H44" i="20"/>
  <c r="M44" i="20"/>
  <c r="H43" i="20"/>
  <c r="E43" i="20"/>
  <c r="N43" i="20"/>
  <c r="H42" i="20"/>
  <c r="E42" i="20"/>
  <c r="H41" i="20"/>
  <c r="E41" i="20"/>
  <c r="L41" i="20"/>
  <c r="O41" i="20"/>
  <c r="O40" i="20"/>
  <c r="L40" i="20"/>
  <c r="M40" i="20"/>
  <c r="O39" i="20"/>
  <c r="L39" i="20"/>
  <c r="H39" i="20"/>
  <c r="O38" i="20"/>
  <c r="L38" i="20"/>
  <c r="H38" i="20"/>
  <c r="M38" i="20"/>
  <c r="H37" i="20"/>
  <c r="E37" i="20"/>
  <c r="O36" i="20"/>
  <c r="L36" i="20"/>
  <c r="H36" i="20"/>
  <c r="M36" i="20"/>
  <c r="E35" i="20"/>
  <c r="L34" i="20"/>
  <c r="M34" i="20"/>
  <c r="O33" i="20"/>
  <c r="M33" i="20"/>
  <c r="P33" i="20" s="1"/>
  <c r="L33" i="20"/>
  <c r="K33" i="20"/>
  <c r="L32" i="20"/>
  <c r="J32" i="20"/>
  <c r="O32" i="20" s="1"/>
  <c r="P32" i="20" s="1"/>
  <c r="M32" i="20"/>
  <c r="L31" i="20"/>
  <c r="O30" i="20"/>
  <c r="L30" i="20"/>
  <c r="H30" i="20"/>
  <c r="H29" i="20"/>
  <c r="E29" i="20"/>
  <c r="N29" i="20" s="1"/>
  <c r="H28" i="20"/>
  <c r="E28" i="20"/>
  <c r="N28" i="20" s="1"/>
  <c r="H27" i="20"/>
  <c r="E27" i="20"/>
  <c r="O26" i="20"/>
  <c r="L26" i="20"/>
  <c r="K26" i="20"/>
  <c r="N69" i="20"/>
  <c r="E70" i="20"/>
  <c r="N70" i="20" s="1"/>
  <c r="M70" i="20"/>
  <c r="J34" i="20"/>
  <c r="E64" i="20"/>
  <c r="N64" i="20" s="1"/>
  <c r="L63" i="20"/>
  <c r="J35" i="20"/>
  <c r="K35" i="20" s="1"/>
  <c r="H25" i="20"/>
  <c r="O21" i="20"/>
  <c r="N21" i="20"/>
  <c r="L21" i="20"/>
  <c r="H21" i="20"/>
  <c r="K21" i="20" s="1"/>
  <c r="O20" i="20"/>
  <c r="N20" i="20"/>
  <c r="L20" i="20"/>
  <c r="H20" i="20"/>
  <c r="O19" i="20"/>
  <c r="N19" i="20"/>
  <c r="L19" i="20"/>
  <c r="O18" i="20"/>
  <c r="N18" i="20"/>
  <c r="M18" i="20"/>
  <c r="L18" i="20"/>
  <c r="K18" i="20"/>
  <c r="O17" i="20"/>
  <c r="N17" i="20"/>
  <c r="L17" i="20"/>
  <c r="M17" i="20"/>
  <c r="O16" i="20"/>
  <c r="N16" i="20"/>
  <c r="M16" i="20"/>
  <c r="P16" i="20" s="1"/>
  <c r="L16" i="20"/>
  <c r="K16" i="20"/>
  <c r="O15" i="20"/>
  <c r="N15" i="20"/>
  <c r="M15" i="20"/>
  <c r="L15" i="20"/>
  <c r="K15" i="20"/>
  <c r="O14" i="20"/>
  <c r="N14" i="20"/>
  <c r="L14" i="20"/>
  <c r="H14" i="20"/>
  <c r="M14" i="20" s="1"/>
  <c r="N13" i="20"/>
  <c r="L13" i="20"/>
  <c r="M13" i="20"/>
  <c r="O13" i="18"/>
  <c r="N13" i="18"/>
  <c r="L13" i="18"/>
  <c r="H13" i="18"/>
  <c r="K13" i="18" s="1"/>
  <c r="A13" i="18"/>
  <c r="L16" i="6"/>
  <c r="N16" i="6"/>
  <c r="O16" i="6"/>
  <c r="H16" i="6"/>
  <c r="A13" i="6"/>
  <c r="A14" i="6" s="1"/>
  <c r="A15" i="6" s="1"/>
  <c r="A16" i="6" s="1"/>
  <c r="A17" i="6" s="1"/>
  <c r="A18" i="6" s="1"/>
  <c r="A19" i="6" s="1"/>
  <c r="A13" i="52"/>
  <c r="A14" i="52"/>
  <c r="N12" i="52"/>
  <c r="H12" i="52"/>
  <c r="J12" i="52" s="1"/>
  <c r="M12" i="52"/>
  <c r="R20" i="47"/>
  <c r="O16" i="47"/>
  <c r="P16" i="47"/>
  <c r="O12" i="47"/>
  <c r="L12" i="47"/>
  <c r="L29" i="22"/>
  <c r="H29" i="22"/>
  <c r="J29" i="22"/>
  <c r="J28" i="22"/>
  <c r="O28" i="22"/>
  <c r="L28" i="22"/>
  <c r="J23" i="23"/>
  <c r="K39" i="22"/>
  <c r="K40" i="22"/>
  <c r="K41" i="22"/>
  <c r="N43" i="22"/>
  <c r="N44" i="22"/>
  <c r="K45" i="22"/>
  <c r="N48" i="22"/>
  <c r="N38" i="22"/>
  <c r="N35" i="22"/>
  <c r="K33" i="22"/>
  <c r="N33" i="22"/>
  <c r="I19" i="23"/>
  <c r="N19" i="23" s="1"/>
  <c r="L19" i="23"/>
  <c r="H19" i="23"/>
  <c r="M19" i="23" s="1"/>
  <c r="H14" i="23"/>
  <c r="J15" i="23"/>
  <c r="O15" i="23" s="1"/>
  <c r="P15" i="23" s="1"/>
  <c r="J18" i="23"/>
  <c r="O18" i="23" s="1"/>
  <c r="L15" i="23"/>
  <c r="L14" i="23"/>
  <c r="I31" i="19"/>
  <c r="N31" i="19"/>
  <c r="H31" i="19"/>
  <c r="J31" i="19" s="1"/>
  <c r="O31" i="19" s="1"/>
  <c r="L31" i="19"/>
  <c r="H28" i="19"/>
  <c r="J28" i="19"/>
  <c r="N25" i="20"/>
  <c r="I14" i="23"/>
  <c r="N14" i="23" s="1"/>
  <c r="N22" i="23"/>
  <c r="N23" i="23"/>
  <c r="L18" i="23"/>
  <c r="L48" i="22"/>
  <c r="H48" i="22"/>
  <c r="E47" i="22"/>
  <c r="N47" i="22"/>
  <c r="E46" i="22"/>
  <c r="E45" i="22"/>
  <c r="M45" i="22"/>
  <c r="L43" i="22"/>
  <c r="H43" i="22"/>
  <c r="M43" i="22"/>
  <c r="H37" i="22"/>
  <c r="K36" i="22"/>
  <c r="E36" i="22"/>
  <c r="E35" i="22"/>
  <c r="E34" i="22"/>
  <c r="M33" i="22"/>
  <c r="N32" i="22"/>
  <c r="L32" i="22"/>
  <c r="H32" i="22"/>
  <c r="K27" i="22"/>
  <c r="K26" i="22"/>
  <c r="H24" i="22"/>
  <c r="K22" i="22"/>
  <c r="K21" i="22"/>
  <c r="K20" i="22"/>
  <c r="H19" i="22"/>
  <c r="K19" i="22" s="1"/>
  <c r="K17" i="22"/>
  <c r="K16" i="22"/>
  <c r="H14" i="22"/>
  <c r="L22" i="23"/>
  <c r="L24" i="23"/>
  <c r="O13" i="6"/>
  <c r="O14" i="6"/>
  <c r="O15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N13" i="6"/>
  <c r="N14" i="6"/>
  <c r="N15" i="6"/>
  <c r="N17" i="6"/>
  <c r="N18" i="6"/>
  <c r="N19" i="6"/>
  <c r="N20" i="6"/>
  <c r="N21" i="6"/>
  <c r="N22" i="6"/>
  <c r="P22" i="6" s="1"/>
  <c r="N23" i="6"/>
  <c r="N24" i="6"/>
  <c r="N25" i="6"/>
  <c r="N26" i="6"/>
  <c r="N27" i="6"/>
  <c r="N28" i="6"/>
  <c r="N29" i="6"/>
  <c r="N30" i="6"/>
  <c r="M22" i="6"/>
  <c r="M23" i="6"/>
  <c r="M25" i="6"/>
  <c r="M26" i="6"/>
  <c r="P26" i="6" s="1"/>
  <c r="M27" i="6"/>
  <c r="P27" i="6" s="1"/>
  <c r="M28" i="6"/>
  <c r="M29" i="6"/>
  <c r="L13" i="6"/>
  <c r="L14" i="6"/>
  <c r="L15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23" i="23"/>
  <c r="H22" i="23"/>
  <c r="M22" i="23" s="1"/>
  <c r="O14" i="18"/>
  <c r="N14" i="18"/>
  <c r="N15" i="18" s="1"/>
  <c r="L14" i="18"/>
  <c r="H14" i="18"/>
  <c r="H13" i="6"/>
  <c r="M13" i="6"/>
  <c r="H14" i="6"/>
  <c r="M14" i="6"/>
  <c r="H15" i="6"/>
  <c r="M15" i="6" s="1"/>
  <c r="P15" i="6" s="1"/>
  <c r="H17" i="6"/>
  <c r="M17" i="6" s="1"/>
  <c r="H18" i="6"/>
  <c r="K18" i="6"/>
  <c r="H19" i="6"/>
  <c r="H20" i="6"/>
  <c r="M20" i="6"/>
  <c r="H21" i="6"/>
  <c r="K29" i="6"/>
  <c r="K28" i="6"/>
  <c r="K27" i="6"/>
  <c r="K26" i="6"/>
  <c r="K25" i="6"/>
  <c r="H24" i="6"/>
  <c r="K24" i="6"/>
  <c r="K23" i="6"/>
  <c r="K22" i="6"/>
  <c r="O12" i="6"/>
  <c r="N12" i="6"/>
  <c r="L12" i="6"/>
  <c r="H12" i="6"/>
  <c r="M12" i="6"/>
  <c r="M38" i="22"/>
  <c r="M44" i="22"/>
  <c r="M53" i="22"/>
  <c r="O38" i="22"/>
  <c r="O44" i="22"/>
  <c r="L38" i="22"/>
  <c r="L44" i="22"/>
  <c r="O45" i="22"/>
  <c r="L53" i="22"/>
  <c r="M12" i="47"/>
  <c r="L70" i="20"/>
  <c r="L47" i="20"/>
  <c r="O47" i="20"/>
  <c r="L25" i="20"/>
  <c r="O25" i="20"/>
  <c r="K93" i="20"/>
  <c r="K99" i="20"/>
  <c r="K107" i="20"/>
  <c r="L109" i="20"/>
  <c r="N91" i="20"/>
  <c r="I92" i="20" s="1"/>
  <c r="N92" i="20" s="1"/>
  <c r="P92" i="20" s="1"/>
  <c r="M21" i="20"/>
  <c r="J66" i="20"/>
  <c r="M71" i="20"/>
  <c r="M79" i="20"/>
  <c r="N74" i="20"/>
  <c r="O34" i="20"/>
  <c r="K45" i="20"/>
  <c r="O71" i="20"/>
  <c r="K71" i="20"/>
  <c r="J53" i="20"/>
  <c r="O53" i="20" s="1"/>
  <c r="K17" i="20"/>
  <c r="L80" i="20"/>
  <c r="J64" i="20"/>
  <c r="O64" i="20"/>
  <c r="K61" i="20"/>
  <c r="J76" i="20"/>
  <c r="O76" i="20" s="1"/>
  <c r="L67" i="20"/>
  <c r="M78" i="20"/>
  <c r="K57" i="20"/>
  <c r="K78" i="20"/>
  <c r="J58" i="20"/>
  <c r="O58" i="20"/>
  <c r="M50" i="20"/>
  <c r="M62" i="20"/>
  <c r="J59" i="20"/>
  <c r="K59" i="20" s="1"/>
  <c r="O59" i="20"/>
  <c r="M83" i="20"/>
  <c r="K85" i="20"/>
  <c r="K110" i="20"/>
  <c r="K108" i="20"/>
  <c r="L108" i="20"/>
  <c r="M28" i="19"/>
  <c r="L17" i="19"/>
  <c r="L26" i="19"/>
  <c r="O27" i="19"/>
  <c r="L14" i="19"/>
  <c r="L11" i="19"/>
  <c r="M17" i="19"/>
  <c r="M26" i="19"/>
  <c r="L27" i="20"/>
  <c r="O27" i="20"/>
  <c r="P27" i="20"/>
  <c r="M27" i="20"/>
  <c r="K81" i="20"/>
  <c r="M81" i="20"/>
  <c r="P81" i="20" s="1"/>
  <c r="P17" i="20"/>
  <c r="M26" i="20"/>
  <c r="M35" i="20"/>
  <c r="P35" i="20"/>
  <c r="O35" i="20"/>
  <c r="L35" i="20"/>
  <c r="J49" i="20"/>
  <c r="K49" i="20" s="1"/>
  <c r="L77" i="20"/>
  <c r="M68" i="20"/>
  <c r="P68" i="20" s="1"/>
  <c r="K68" i="20"/>
  <c r="N67" i="20"/>
  <c r="M67" i="20"/>
  <c r="N100" i="20"/>
  <c r="P100" i="20" s="1"/>
  <c r="M66" i="20"/>
  <c r="L74" i="20"/>
  <c r="N44" i="20"/>
  <c r="L29" i="20"/>
  <c r="M48" i="20"/>
  <c r="K48" i="20"/>
  <c r="L83" i="20"/>
  <c r="M54" i="20"/>
  <c r="M109" i="20"/>
  <c r="L28" i="20"/>
  <c r="N27" i="20"/>
  <c r="M72" i="20"/>
  <c r="O109" i="20"/>
  <c r="J43" i="20"/>
  <c r="O43" i="20"/>
  <c r="L60" i="20"/>
  <c r="M60" i="20"/>
  <c r="K65" i="20"/>
  <c r="M65" i="20"/>
  <c r="P65" i="20" s="1"/>
  <c r="M75" i="20"/>
  <c r="J75" i="20"/>
  <c r="K97" i="20"/>
  <c r="N97" i="20"/>
  <c r="M27" i="19"/>
  <c r="L28" i="19"/>
  <c r="N29" i="19"/>
  <c r="M30" i="19"/>
  <c r="L27" i="19"/>
  <c r="L29" i="19"/>
  <c r="O30" i="19"/>
  <c r="P30" i="19" s="1"/>
  <c r="M29" i="19"/>
  <c r="L30" i="19"/>
  <c r="N30" i="19"/>
  <c r="P66" i="35"/>
  <c r="P65" i="35"/>
  <c r="O64" i="35"/>
  <c r="P64" i="35"/>
  <c r="P52" i="35"/>
  <c r="P56" i="35"/>
  <c r="P47" i="35"/>
  <c r="P46" i="35"/>
  <c r="P37" i="35"/>
  <c r="P41" i="35"/>
  <c r="M13" i="35"/>
  <c r="P82" i="35"/>
  <c r="P16" i="35"/>
  <c r="O71" i="35"/>
  <c r="P71" i="35" s="1"/>
  <c r="O72" i="35"/>
  <c r="O75" i="35"/>
  <c r="O78" i="35"/>
  <c r="P78" i="35"/>
  <c r="M16" i="33"/>
  <c r="L28" i="23"/>
  <c r="L25" i="23"/>
  <c r="O61" i="22"/>
  <c r="N62" i="22"/>
  <c r="L61" i="22"/>
  <c r="N61" i="22"/>
  <c r="K60" i="22"/>
  <c r="K49" i="22"/>
  <c r="N55" i="22"/>
  <c r="N56" i="22"/>
  <c r="M56" i="22"/>
  <c r="N51" i="22"/>
  <c r="M50" i="22"/>
  <c r="M52" i="22"/>
  <c r="L45" i="22"/>
  <c r="O36" i="22"/>
  <c r="K44" i="22"/>
  <c r="E15" i="22"/>
  <c r="O15" i="22" s="1"/>
  <c r="L14" i="22"/>
  <c r="L36" i="22"/>
  <c r="O35" i="22"/>
  <c r="E17" i="22"/>
  <c r="N17" i="22" s="1"/>
  <c r="E16" i="22"/>
  <c r="L33" i="22"/>
  <c r="M28" i="22"/>
  <c r="M29" i="22"/>
  <c r="O33" i="22"/>
  <c r="N24" i="22"/>
  <c r="E25" i="22"/>
  <c r="M25" i="22"/>
  <c r="E26" i="22"/>
  <c r="N26" i="22"/>
  <c r="M11" i="57"/>
  <c r="K49" i="31"/>
  <c r="K31" i="31"/>
  <c r="K37" i="31"/>
  <c r="A72" i="31"/>
  <c r="A73" i="31" s="1"/>
  <c r="N51" i="31"/>
  <c r="N53" i="31"/>
  <c r="N59" i="31"/>
  <c r="O59" i="31"/>
  <c r="N56" i="31"/>
  <c r="N61" i="31"/>
  <c r="K60" i="31"/>
  <c r="P60" i="31" s="1"/>
  <c r="K44" i="31"/>
  <c r="P44" i="31" s="1"/>
  <c r="Q44" i="31" s="1"/>
  <c r="K43" i="31"/>
  <c r="L43" i="31" s="1"/>
  <c r="K42" i="31"/>
  <c r="L56" i="31"/>
  <c r="K57" i="31"/>
  <c r="L57" i="31" s="1"/>
  <c r="L51" i="31"/>
  <c r="K52" i="31"/>
  <c r="P52" i="31" s="1"/>
  <c r="K54" i="31"/>
  <c r="L54" i="31" s="1"/>
  <c r="K48" i="31"/>
  <c r="P48" i="31"/>
  <c r="K47" i="31"/>
  <c r="P47" i="31"/>
  <c r="K46" i="31"/>
  <c r="L46" i="31" s="1"/>
  <c r="K40" i="31"/>
  <c r="P40" i="31"/>
  <c r="K39" i="31"/>
  <c r="P39" i="31" s="1"/>
  <c r="K35" i="31"/>
  <c r="K33" i="31"/>
  <c r="L33" i="31" s="1"/>
  <c r="K24" i="31"/>
  <c r="P24" i="31"/>
  <c r="Q24" i="31" s="1"/>
  <c r="A31" i="31"/>
  <c r="N14" i="31"/>
  <c r="Q14" i="31"/>
  <c r="N16" i="31"/>
  <c r="N18" i="31"/>
  <c r="N23" i="31"/>
  <c r="N25" i="31"/>
  <c r="N29" i="31"/>
  <c r="P14" i="31"/>
  <c r="K16" i="31"/>
  <c r="K18" i="31"/>
  <c r="P18" i="31" s="1"/>
  <c r="K21" i="31"/>
  <c r="L21" i="31" s="1"/>
  <c r="K25" i="31"/>
  <c r="K26" i="31"/>
  <c r="L26" i="31"/>
  <c r="N66" i="31"/>
  <c r="N68" i="31"/>
  <c r="N71" i="31"/>
  <c r="N73" i="31"/>
  <c r="L44" i="31"/>
  <c r="L14" i="31"/>
  <c r="O56" i="20"/>
  <c r="L29" i="31"/>
  <c r="L47" i="31"/>
  <c r="K75" i="20"/>
  <c r="O75" i="20"/>
  <c r="P33" i="31"/>
  <c r="K35" i="22"/>
  <c r="N28" i="22"/>
  <c r="N15" i="23"/>
  <c r="I18" i="23"/>
  <c r="K18" i="23" s="1"/>
  <c r="M96" i="20"/>
  <c r="K14" i="6"/>
  <c r="K47" i="22"/>
  <c r="E84" i="20"/>
  <c r="N84" i="20"/>
  <c r="N83" i="20"/>
  <c r="P83" i="20"/>
  <c r="L12" i="52"/>
  <c r="N12" i="47"/>
  <c r="O33" i="33"/>
  <c r="O22" i="33"/>
  <c r="R22" i="33"/>
  <c r="L104" i="20"/>
  <c r="N109" i="20"/>
  <c r="P109" i="20"/>
  <c r="N20" i="23"/>
  <c r="K63" i="22"/>
  <c r="J77" i="32"/>
  <c r="O77" i="32" s="1"/>
  <c r="J37" i="32"/>
  <c r="O37" i="32"/>
  <c r="P37" i="32" s="1"/>
  <c r="A57" i="32"/>
  <c r="A58" i="32" s="1"/>
  <c r="A59" i="32" s="1"/>
  <c r="A60" i="32" s="1"/>
  <c r="A61" i="32" s="1"/>
  <c r="A62" i="32" s="1"/>
  <c r="A63" i="32" s="1"/>
  <c r="A64" i="32" s="1"/>
  <c r="A65" i="32" s="1"/>
  <c r="A66" i="32" s="1"/>
  <c r="A67" i="32" s="1"/>
  <c r="A68" i="32" s="1"/>
  <c r="A69" i="32" s="1"/>
  <c r="A70" i="32" s="1"/>
  <c r="A71" i="32" s="1"/>
  <c r="A72" i="32" s="1"/>
  <c r="A73" i="32" s="1"/>
  <c r="A74" i="32" s="1"/>
  <c r="A75" i="32" s="1"/>
  <c r="A76" i="32" s="1"/>
  <c r="A77" i="32" s="1"/>
  <c r="A78" i="32" s="1"/>
  <c r="A79" i="32" s="1"/>
  <c r="A80" i="32" s="1"/>
  <c r="A81" i="32" s="1"/>
  <c r="A82" i="32" s="1"/>
  <c r="A83" i="32" s="1"/>
  <c r="A84" i="32" s="1"/>
  <c r="A85" i="32" s="1"/>
  <c r="A86" i="32" s="1"/>
  <c r="A87" i="32" s="1"/>
  <c r="M68" i="32"/>
  <c r="J69" i="32"/>
  <c r="K69" i="32" s="1"/>
  <c r="M20" i="32"/>
  <c r="J22" i="32"/>
  <c r="O22" i="32" s="1"/>
  <c r="M85" i="32"/>
  <c r="M16" i="32"/>
  <c r="J15" i="32"/>
  <c r="O15" i="32" s="1"/>
  <c r="M15" i="32"/>
  <c r="M14" i="32"/>
  <c r="J14" i="32"/>
  <c r="M34" i="32"/>
  <c r="M79" i="32"/>
  <c r="N13" i="32"/>
  <c r="N28" i="32"/>
  <c r="N32" i="32"/>
  <c r="N72" i="32"/>
  <c r="J67" i="32"/>
  <c r="O67" i="32" s="1"/>
  <c r="J39" i="32"/>
  <c r="O39" i="32" s="1"/>
  <c r="P39" i="32" s="1"/>
  <c r="P53" i="33"/>
  <c r="M40" i="33"/>
  <c r="K85" i="32"/>
  <c r="M36" i="32"/>
  <c r="M25" i="32"/>
  <c r="P25" i="32" s="1"/>
  <c r="M52" i="32"/>
  <c r="P52" i="32"/>
  <c r="M87" i="32"/>
  <c r="O79" i="32"/>
  <c r="M89" i="32"/>
  <c r="J63" i="32"/>
  <c r="K63" i="32" s="1"/>
  <c r="M76" i="32"/>
  <c r="K52" i="32"/>
  <c r="K53" i="32"/>
  <c r="K37" i="32"/>
  <c r="J30" i="32"/>
  <c r="O30" i="32" s="1"/>
  <c r="P30" i="32" s="1"/>
  <c r="J28" i="32"/>
  <c r="O28" i="32" s="1"/>
  <c r="M75" i="32"/>
  <c r="M66" i="32"/>
  <c r="O51" i="32"/>
  <c r="M44" i="32"/>
  <c r="M22" i="33"/>
  <c r="P46" i="33"/>
  <c r="M38" i="33"/>
  <c r="M36" i="33"/>
  <c r="M26" i="33"/>
  <c r="M19" i="33"/>
  <c r="M15" i="33"/>
  <c r="M14" i="33"/>
  <c r="M28" i="33"/>
  <c r="O19" i="47"/>
  <c r="P19" i="47" s="1"/>
  <c r="O20" i="47"/>
  <c r="L24" i="31"/>
  <c r="N45" i="22"/>
  <c r="P45" i="22"/>
  <c r="O13" i="20"/>
  <c r="K13" i="20"/>
  <c r="L31" i="31"/>
  <c r="P31" i="31"/>
  <c r="Q31" i="31" s="1"/>
  <c r="O17" i="22"/>
  <c r="L17" i="22"/>
  <c r="J42" i="20"/>
  <c r="K42" i="20"/>
  <c r="N62" i="20"/>
  <c r="O70" i="20"/>
  <c r="K70" i="20"/>
  <c r="L15" i="22"/>
  <c r="M15" i="22"/>
  <c r="P15" i="22" s="1"/>
  <c r="N15" i="22"/>
  <c r="K15" i="6"/>
  <c r="O103" i="35"/>
  <c r="P43" i="31"/>
  <c r="M26" i="22"/>
  <c r="M19" i="6"/>
  <c r="P19" i="6"/>
  <c r="K19" i="6"/>
  <c r="P33" i="22"/>
  <c r="M48" i="22"/>
  <c r="J48" i="22"/>
  <c r="P23" i="6"/>
  <c r="M39" i="20"/>
  <c r="E41" i="22"/>
  <c r="O41" i="22"/>
  <c r="E40" i="22"/>
  <c r="K13" i="6"/>
  <c r="M30" i="6"/>
  <c r="P30" i="6" s="1"/>
  <c r="K30" i="6"/>
  <c r="J50" i="20"/>
  <c r="O50" i="20"/>
  <c r="K104" i="20"/>
  <c r="N49" i="20"/>
  <c r="L49" i="20"/>
  <c r="M20" i="23"/>
  <c r="M24" i="6"/>
  <c r="P24" i="6"/>
  <c r="O56" i="22"/>
  <c r="P56" i="22"/>
  <c r="Q13" i="33"/>
  <c r="O13" i="33"/>
  <c r="O50" i="22"/>
  <c r="P50" i="22" s="1"/>
  <c r="O52" i="22"/>
  <c r="M40" i="32"/>
  <c r="J40" i="32"/>
  <c r="K40" i="32" s="1"/>
  <c r="O58" i="33"/>
  <c r="Q58" i="33"/>
  <c r="O54" i="33"/>
  <c r="M54" i="33"/>
  <c r="P55" i="33"/>
  <c r="P42" i="33"/>
  <c r="M43" i="33"/>
  <c r="O43" i="33"/>
  <c r="M60" i="32"/>
  <c r="J60" i="32"/>
  <c r="O60" i="32" s="1"/>
  <c r="P57" i="33"/>
  <c r="P19" i="53"/>
  <c r="M25" i="23"/>
  <c r="K25" i="22"/>
  <c r="L64" i="20"/>
  <c r="L72" i="20"/>
  <c r="M18" i="6"/>
  <c r="P18" i="6" s="1"/>
  <c r="O101" i="35"/>
  <c r="P34" i="35"/>
  <c r="P39" i="35"/>
  <c r="P40" i="35"/>
  <c r="P38" i="35"/>
  <c r="P53" i="35"/>
  <c r="P62" i="35"/>
  <c r="P68" i="35"/>
  <c r="P15" i="35"/>
  <c r="O29" i="35"/>
  <c r="P29" i="35" s="1"/>
  <c r="O87" i="35"/>
  <c r="O89" i="35"/>
  <c r="O100" i="35"/>
  <c r="P100" i="35"/>
  <c r="O108" i="35"/>
  <c r="P108" i="35"/>
  <c r="O13" i="35"/>
  <c r="O36" i="35"/>
  <c r="O86" i="35"/>
  <c r="O90" i="35"/>
  <c r="O102" i="35"/>
  <c r="P20" i="35"/>
  <c r="P45" i="35"/>
  <c r="P26" i="35"/>
  <c r="O107" i="35"/>
  <c r="P107" i="35" s="1"/>
  <c r="P36" i="35"/>
  <c r="P22" i="35"/>
  <c r="P30" i="35"/>
  <c r="P24" i="35"/>
  <c r="P28" i="35"/>
  <c r="P25" i="35"/>
  <c r="Q35" i="33"/>
  <c r="R35" i="33" s="1"/>
  <c r="M35" i="33"/>
  <c r="Q32" i="33"/>
  <c r="M32" i="33"/>
  <c r="Q29" i="33"/>
  <c r="R29" i="33" s="1"/>
  <c r="Q25" i="33"/>
  <c r="Q50" i="33"/>
  <c r="R50" i="33" s="1"/>
  <c r="M50" i="33"/>
  <c r="Q18" i="33"/>
  <c r="M18" i="33"/>
  <c r="Q34" i="33"/>
  <c r="Q30" i="33"/>
  <c r="M30" i="33"/>
  <c r="Q51" i="33"/>
  <c r="Q49" i="33"/>
  <c r="M49" i="33"/>
  <c r="O42" i="33"/>
  <c r="O77" i="35"/>
  <c r="P77" i="35"/>
  <c r="M12" i="63"/>
  <c r="L84" i="20"/>
  <c r="O84" i="20"/>
  <c r="M84" i="20"/>
  <c r="P23" i="31"/>
  <c r="Q23" i="31" s="1"/>
  <c r="L23" i="31"/>
  <c r="O26" i="22"/>
  <c r="K46" i="22"/>
  <c r="N46" i="22"/>
  <c r="O13" i="47"/>
  <c r="P33" i="33"/>
  <c r="R33" i="33"/>
  <c r="M33" i="33"/>
  <c r="K72" i="31"/>
  <c r="O57" i="35"/>
  <c r="P57" i="35" s="1"/>
  <c r="O48" i="22"/>
  <c r="P48" i="22" s="1"/>
  <c r="K15" i="32"/>
  <c r="L43" i="20"/>
  <c r="M43" i="20"/>
  <c r="P43" i="20" s="1"/>
  <c r="M57" i="20"/>
  <c r="L57" i="20"/>
  <c r="N57" i="20"/>
  <c r="K64" i="20"/>
  <c r="O66" i="20"/>
  <c r="P66" i="20"/>
  <c r="K66" i="20"/>
  <c r="M32" i="22"/>
  <c r="J32" i="22"/>
  <c r="O32" i="22" s="1"/>
  <c r="K32" i="22"/>
  <c r="M46" i="22"/>
  <c r="P46" i="22" s="1"/>
  <c r="L46" i="22"/>
  <c r="J20" i="19"/>
  <c r="O20" i="19"/>
  <c r="P20" i="19"/>
  <c r="L32" i="19"/>
  <c r="O32" i="19"/>
  <c r="P32" i="19" s="1"/>
  <c r="N19" i="22"/>
  <c r="E20" i="22"/>
  <c r="L20" i="22" s="1"/>
  <c r="M20" i="22"/>
  <c r="E22" i="22"/>
  <c r="O22" i="22"/>
  <c r="E21" i="22"/>
  <c r="M21" i="22" s="1"/>
  <c r="L19" i="22"/>
  <c r="O19" i="22"/>
  <c r="M29" i="33"/>
  <c r="M41" i="22"/>
  <c r="P101" i="20"/>
  <c r="N72" i="31"/>
  <c r="O46" i="22"/>
  <c r="P25" i="52"/>
  <c r="P14" i="35"/>
  <c r="O99" i="35"/>
  <c r="O61" i="35"/>
  <c r="P61" i="35" s="1"/>
  <c r="M23" i="32"/>
  <c r="N34" i="32"/>
  <c r="M69" i="32"/>
  <c r="N79" i="32"/>
  <c r="N84" i="32"/>
  <c r="J29" i="20"/>
  <c r="M29" i="20"/>
  <c r="M53" i="20"/>
  <c r="P53" i="20"/>
  <c r="K53" i="20"/>
  <c r="O57" i="20"/>
  <c r="N52" i="31"/>
  <c r="Q52" i="31" s="1"/>
  <c r="L52" i="31"/>
  <c r="P91" i="20"/>
  <c r="K60" i="20"/>
  <c r="N60" i="20"/>
  <c r="P60" i="20" s="1"/>
  <c r="N36" i="20"/>
  <c r="P36" i="20" s="1"/>
  <c r="K36" i="20"/>
  <c r="P79" i="20"/>
  <c r="P25" i="6"/>
  <c r="M64" i="20"/>
  <c r="P64" i="20"/>
  <c r="M24" i="33"/>
  <c r="O24" i="33"/>
  <c r="P20" i="6"/>
  <c r="N31" i="6"/>
  <c r="M35" i="22"/>
  <c r="P35" i="22" s="1"/>
  <c r="L35" i="22"/>
  <c r="O18" i="47"/>
  <c r="P18" i="47" s="1"/>
  <c r="M19" i="20"/>
  <c r="P19" i="20" s="1"/>
  <c r="K19" i="20"/>
  <c r="J59" i="32"/>
  <c r="K59" i="32" s="1"/>
  <c r="O53" i="33"/>
  <c r="M12" i="61"/>
  <c r="P12" i="61"/>
  <c r="O20" i="61"/>
  <c r="P16" i="61"/>
  <c r="L13" i="63"/>
  <c r="N13" i="63"/>
  <c r="L22" i="22"/>
  <c r="N22" i="22"/>
  <c r="M22" i="22"/>
  <c r="O80" i="35"/>
  <c r="P80" i="35" s="1"/>
  <c r="Q24" i="33"/>
  <c r="O21" i="22"/>
  <c r="N21" i="22"/>
  <c r="P110" i="35"/>
  <c r="P45" i="46"/>
  <c r="P16" i="46"/>
  <c r="P25" i="46"/>
  <c r="P21" i="46"/>
  <c r="P20" i="46"/>
  <c r="E49" i="46"/>
  <c r="P37" i="46"/>
  <c r="P33" i="46"/>
  <c r="P28" i="46"/>
  <c r="M12" i="53"/>
  <c r="P12" i="53"/>
  <c r="P16" i="53"/>
  <c r="K12" i="53"/>
  <c r="P20" i="53"/>
  <c r="N43" i="19"/>
  <c r="O42" i="19"/>
  <c r="P42" i="19" s="1"/>
  <c r="K32" i="19"/>
  <c r="N32" i="19"/>
  <c r="O24" i="19"/>
  <c r="M21" i="19"/>
  <c r="O21" i="19"/>
  <c r="M14" i="19"/>
  <c r="L12" i="19"/>
  <c r="N21" i="19"/>
  <c r="J23" i="19"/>
  <c r="O23" i="19" s="1"/>
  <c r="O28" i="19"/>
  <c r="P28" i="19"/>
  <c r="L20" i="23"/>
  <c r="L30" i="23" s="1"/>
  <c r="J22" i="23"/>
  <c r="K22" i="23" s="1"/>
  <c r="K15" i="23"/>
  <c r="L26" i="23"/>
  <c r="L24" i="57"/>
  <c r="P83" i="35"/>
  <c r="J12" i="46"/>
  <c r="K39" i="19"/>
  <c r="M44" i="19"/>
  <c r="E40" i="19"/>
  <c r="E41" i="19" s="1"/>
  <c r="N44" i="19"/>
  <c r="O43" i="19"/>
  <c r="L35" i="19"/>
  <c r="N35" i="19"/>
  <c r="E36" i="19"/>
  <c r="N36" i="19" s="1"/>
  <c r="O36" i="19"/>
  <c r="E38" i="19"/>
  <c r="O38" i="19"/>
  <c r="E39" i="19"/>
  <c r="O39" i="19" s="1"/>
  <c r="N38" i="19"/>
  <c r="P38" i="19" s="1"/>
  <c r="N37" i="19"/>
  <c r="L36" i="19"/>
  <c r="L37" i="19"/>
  <c r="N40" i="19"/>
  <c r="K35" i="19"/>
  <c r="M37" i="19"/>
  <c r="O26" i="19"/>
  <c r="K26" i="19"/>
  <c r="O15" i="19"/>
  <c r="K20" i="19"/>
  <c r="K21" i="19"/>
  <c r="K49" i="19"/>
  <c r="K46" i="19"/>
  <c r="O14" i="19"/>
  <c r="K14" i="19"/>
  <c r="O16" i="19"/>
  <c r="P16" i="19" s="1"/>
  <c r="K16" i="19"/>
  <c r="K42" i="19"/>
  <c r="O33" i="19"/>
  <c r="P33" i="19" s="1"/>
  <c r="M16" i="19"/>
  <c r="L34" i="19"/>
  <c r="N34" i="19"/>
  <c r="P34" i="19" s="1"/>
  <c r="M33" i="19"/>
  <c r="M34" i="19"/>
  <c r="K12" i="46"/>
  <c r="O12" i="46"/>
  <c r="L33" i="19"/>
  <c r="N33" i="19"/>
  <c r="O25" i="22"/>
  <c r="K38" i="22"/>
  <c r="O20" i="32"/>
  <c r="P20" i="32" s="1"/>
  <c r="K20" i="32"/>
  <c r="O21" i="32"/>
  <c r="O42" i="32"/>
  <c r="K42" i="32"/>
  <c r="O44" i="32"/>
  <c r="O86" i="32"/>
  <c r="P86" i="32"/>
  <c r="K86" i="32"/>
  <c r="O74" i="32"/>
  <c r="K74" i="32"/>
  <c r="K33" i="32"/>
  <c r="O76" i="32"/>
  <c r="K76" i="32"/>
  <c r="O78" i="32"/>
  <c r="P78" i="32"/>
  <c r="K78" i="32"/>
  <c r="K87" i="32"/>
  <c r="O87" i="32"/>
  <c r="P40" i="46"/>
  <c r="O17" i="47"/>
  <c r="P17" i="47" s="1"/>
  <c r="O81" i="35"/>
  <c r="O34" i="22"/>
  <c r="L34" i="22"/>
  <c r="M34" i="22"/>
  <c r="K52" i="22"/>
  <c r="N52" i="22"/>
  <c r="P52" i="22"/>
  <c r="K70" i="31"/>
  <c r="P70" i="31"/>
  <c r="L70" i="31"/>
  <c r="N70" i="31"/>
  <c r="P17" i="46"/>
  <c r="N58" i="22"/>
  <c r="P58" i="22" s="1"/>
  <c r="Q54" i="33"/>
  <c r="R54" i="33" s="1"/>
  <c r="J24" i="22"/>
  <c r="O24" i="22"/>
  <c r="M24" i="22"/>
  <c r="P24" i="22"/>
  <c r="K24" i="22"/>
  <c r="O29" i="22"/>
  <c r="K29" i="19"/>
  <c r="O29" i="19"/>
  <c r="P29" i="19"/>
  <c r="O20" i="22"/>
  <c r="N20" i="22"/>
  <c r="O49" i="20"/>
  <c r="O23" i="35"/>
  <c r="P23" i="35"/>
  <c r="O79" i="35"/>
  <c r="P79" i="35" s="1"/>
  <c r="L40" i="22"/>
  <c r="O48" i="20"/>
  <c r="P48" i="20" s="1"/>
  <c r="N51" i="52"/>
  <c r="K14" i="20"/>
  <c r="M25" i="20"/>
  <c r="P25" i="20" s="1"/>
  <c r="K25" i="20"/>
  <c r="N56" i="20"/>
  <c r="K56" i="20"/>
  <c r="N50" i="20"/>
  <c r="P50" i="20" s="1"/>
  <c r="K50" i="20"/>
  <c r="K72" i="20"/>
  <c r="N18" i="23"/>
  <c r="P45" i="33"/>
  <c r="N25" i="32"/>
  <c r="J27" i="32"/>
  <c r="O27" i="32" s="1"/>
  <c r="P27" i="32" s="1"/>
  <c r="M27" i="32"/>
  <c r="M35" i="32"/>
  <c r="J35" i="32"/>
  <c r="K35" i="32"/>
  <c r="J38" i="32"/>
  <c r="O38" i="32" s="1"/>
  <c r="P38" i="32" s="1"/>
  <c r="M38" i="32"/>
  <c r="N43" i="32"/>
  <c r="N44" i="32"/>
  <c r="K44" i="32"/>
  <c r="O21" i="47"/>
  <c r="P21" i="47"/>
  <c r="P67" i="32"/>
  <c r="P13" i="6"/>
  <c r="L37" i="20"/>
  <c r="N37" i="20"/>
  <c r="L42" i="20"/>
  <c r="N42" i="20"/>
  <c r="O42" i="20"/>
  <c r="M42" i="20"/>
  <c r="P42" i="20" s="1"/>
  <c r="N46" i="20"/>
  <c r="P46" i="20" s="1"/>
  <c r="O46" i="20"/>
  <c r="N50" i="22"/>
  <c r="K50" i="22"/>
  <c r="M14" i="18"/>
  <c r="P14" i="18" s="1"/>
  <c r="K14" i="18"/>
  <c r="K23" i="23"/>
  <c r="O23" i="23"/>
  <c r="N31" i="20"/>
  <c r="E111" i="20"/>
  <c r="M111" i="20" s="1"/>
  <c r="L110" i="20"/>
  <c r="O110" i="20"/>
  <c r="P110" i="20" s="1"/>
  <c r="N110" i="20"/>
  <c r="K98" i="20"/>
  <c r="N98" i="20"/>
  <c r="P98" i="20" s="1"/>
  <c r="O22" i="19"/>
  <c r="P25" i="33"/>
  <c r="M25" i="33"/>
  <c r="P102" i="35"/>
  <c r="Q17" i="33"/>
  <c r="R17" i="33" s="1"/>
  <c r="Q21" i="33"/>
  <c r="R21" i="33" s="1"/>
  <c r="M21" i="33"/>
  <c r="J48" i="19"/>
  <c r="K48" i="19" s="1"/>
  <c r="P33" i="52"/>
  <c r="M110" i="20"/>
  <c r="K48" i="22"/>
  <c r="L46" i="20"/>
  <c r="P21" i="31"/>
  <c r="Q21" i="31" s="1"/>
  <c r="O18" i="19"/>
  <c r="M21" i="6"/>
  <c r="P21" i="6" s="1"/>
  <c r="K21" i="6"/>
  <c r="K69" i="20"/>
  <c r="O69" i="20"/>
  <c r="J77" i="20"/>
  <c r="O77" i="20" s="1"/>
  <c r="M77" i="20"/>
  <c r="K88" i="20"/>
  <c r="N88" i="20"/>
  <c r="N102" i="20"/>
  <c r="P102" i="20"/>
  <c r="K102" i="20"/>
  <c r="O17" i="23"/>
  <c r="P17" i="23"/>
  <c r="O26" i="23"/>
  <c r="K26" i="23"/>
  <c r="P13" i="33"/>
  <c r="M13" i="33"/>
  <c r="P21" i="35"/>
  <c r="O98" i="35"/>
  <c r="P98" i="35" s="1"/>
  <c r="O69" i="31"/>
  <c r="O55" i="22"/>
  <c r="M55" i="22"/>
  <c r="M59" i="22"/>
  <c r="P59" i="22" s="1"/>
  <c r="J59" i="22"/>
  <c r="M29" i="23"/>
  <c r="L29" i="23"/>
  <c r="O29" i="23"/>
  <c r="P59" i="35"/>
  <c r="L38" i="19"/>
  <c r="K23" i="20"/>
  <c r="P20" i="52"/>
  <c r="O67" i="20"/>
  <c r="P67" i="20"/>
  <c r="M51" i="33"/>
  <c r="L41" i="22"/>
  <c r="M58" i="33"/>
  <c r="N29" i="23"/>
  <c r="P49" i="31"/>
  <c r="Q49" i="31" s="1"/>
  <c r="L49" i="31"/>
  <c r="P58" i="35"/>
  <c r="P78" i="20"/>
  <c r="K46" i="20"/>
  <c r="P71" i="20"/>
  <c r="M36" i="22"/>
  <c r="N36" i="22"/>
  <c r="O47" i="22"/>
  <c r="P16" i="52"/>
  <c r="M51" i="20"/>
  <c r="P51" i="20" s="1"/>
  <c r="J51" i="20"/>
  <c r="O51" i="20" s="1"/>
  <c r="M56" i="20"/>
  <c r="P56" i="20" s="1"/>
  <c r="M73" i="20"/>
  <c r="J73" i="20"/>
  <c r="M76" i="20"/>
  <c r="P96" i="20"/>
  <c r="P86" i="20"/>
  <c r="J11" i="19"/>
  <c r="K11" i="19" s="1"/>
  <c r="M11" i="19"/>
  <c r="K54" i="22"/>
  <c r="N54" i="22"/>
  <c r="O59" i="33"/>
  <c r="P75" i="35"/>
  <c r="P31" i="35"/>
  <c r="N17" i="31"/>
  <c r="N20" i="31"/>
  <c r="Q20" i="31" s="1"/>
  <c r="K20" i="31"/>
  <c r="N22" i="31"/>
  <c r="K22" i="31"/>
  <c r="N27" i="31"/>
  <c r="K27" i="31"/>
  <c r="N45" i="31"/>
  <c r="K45" i="31"/>
  <c r="N41" i="31"/>
  <c r="Q41" i="31" s="1"/>
  <c r="K41" i="31"/>
  <c r="P41" i="31"/>
  <c r="J47" i="32"/>
  <c r="O47" i="32"/>
  <c r="M49" i="32"/>
  <c r="P23" i="52"/>
  <c r="P26" i="52"/>
  <c r="M37" i="20"/>
  <c r="P37" i="20" s="1"/>
  <c r="J37" i="20"/>
  <c r="K37" i="20" s="1"/>
  <c r="M59" i="20"/>
  <c r="N59" i="20"/>
  <c r="P59" i="20" s="1"/>
  <c r="L59" i="20"/>
  <c r="N76" i="20"/>
  <c r="L76" i="20"/>
  <c r="N38" i="20"/>
  <c r="P38" i="20"/>
  <c r="K38" i="20"/>
  <c r="E39" i="22"/>
  <c r="N37" i="22"/>
  <c r="M51" i="22"/>
  <c r="O51" i="22"/>
  <c r="P51" i="22" s="1"/>
  <c r="L51" i="22"/>
  <c r="O18" i="35"/>
  <c r="O65" i="31"/>
  <c r="N41" i="22"/>
  <c r="L26" i="22"/>
  <c r="M90" i="20"/>
  <c r="P90" i="20"/>
  <c r="L55" i="22"/>
  <c r="P86" i="35"/>
  <c r="M46" i="20"/>
  <c r="P34" i="20"/>
  <c r="K43" i="20"/>
  <c r="O52" i="20"/>
  <c r="K79" i="20"/>
  <c r="O62" i="22"/>
  <c r="M62" i="22"/>
  <c r="P62" i="22"/>
  <c r="L62" i="22"/>
  <c r="O19" i="35"/>
  <c r="P19" i="35"/>
  <c r="O71" i="31"/>
  <c r="P24" i="46"/>
  <c r="P35" i="52"/>
  <c r="P75" i="20"/>
  <c r="K34" i="22"/>
  <c r="N34" i="22"/>
  <c r="P34" i="22" s="1"/>
  <c r="P24" i="52"/>
  <c r="M31" i="20"/>
  <c r="K47" i="20"/>
  <c r="E27" i="22"/>
  <c r="L24" i="22"/>
  <c r="M63" i="22"/>
  <c r="P63" i="22"/>
  <c r="L63" i="22"/>
  <c r="P81" i="35"/>
  <c r="P17" i="35"/>
  <c r="O42" i="35"/>
  <c r="P42" i="35"/>
  <c r="K58" i="31"/>
  <c r="P58" i="31"/>
  <c r="N58" i="31"/>
  <c r="Q58" i="31" s="1"/>
  <c r="O47" i="33"/>
  <c r="O55" i="33"/>
  <c r="P85" i="32"/>
  <c r="L25" i="22"/>
  <c r="N25" i="22"/>
  <c r="P25" i="22"/>
  <c r="K20" i="6"/>
  <c r="J37" i="22"/>
  <c r="K37" i="22" s="1"/>
  <c r="M37" i="22"/>
  <c r="P15" i="20"/>
  <c r="P18" i="20"/>
  <c r="M30" i="20"/>
  <c r="P30" i="20"/>
  <c r="M41" i="20"/>
  <c r="P41" i="20"/>
  <c r="M47" i="20"/>
  <c r="P47" i="20" s="1"/>
  <c r="N80" i="20"/>
  <c r="P80" i="20" s="1"/>
  <c r="K27" i="20"/>
  <c r="K41" i="20"/>
  <c r="O55" i="20"/>
  <c r="K55" i="20"/>
  <c r="L24" i="19"/>
  <c r="O16" i="23"/>
  <c r="P16" i="23"/>
  <c r="O67" i="35"/>
  <c r="P67" i="35"/>
  <c r="P70" i="35"/>
  <c r="K69" i="31"/>
  <c r="P69" i="31"/>
  <c r="O12" i="33"/>
  <c r="M12" i="33"/>
  <c r="O39" i="33"/>
  <c r="R39" i="33" s="1"/>
  <c r="Q39" i="33"/>
  <c r="Q46" i="33"/>
  <c r="R46" i="33"/>
  <c r="O46" i="33"/>
  <c r="O56" i="33"/>
  <c r="P25" i="53"/>
  <c r="P55" i="35"/>
  <c r="N39" i="31"/>
  <c r="Q39" i="31"/>
  <c r="L39" i="31"/>
  <c r="M61" i="32"/>
  <c r="J61" i="32"/>
  <c r="Q41" i="33"/>
  <c r="R41" i="33"/>
  <c r="O41" i="33"/>
  <c r="P37" i="52"/>
  <c r="P45" i="52"/>
  <c r="P30" i="53"/>
  <c r="P109" i="35"/>
  <c r="O109" i="35"/>
  <c r="N39" i="19"/>
  <c r="K73" i="31"/>
  <c r="P73" i="31"/>
  <c r="Q73" i="31" s="1"/>
  <c r="N34" i="31"/>
  <c r="K34" i="31"/>
  <c r="L34" i="31" s="1"/>
  <c r="O53" i="31"/>
  <c r="Q53" i="31" s="1"/>
  <c r="L53" i="31"/>
  <c r="M52" i="33"/>
  <c r="O52" i="33"/>
  <c r="P39" i="52"/>
  <c r="P36" i="52"/>
  <c r="P31" i="53"/>
  <c r="P89" i="35"/>
  <c r="O57" i="33"/>
  <c r="P30" i="46"/>
  <c r="N20" i="58"/>
  <c r="P32" i="53"/>
  <c r="P38" i="46"/>
  <c r="P41" i="52"/>
  <c r="P34" i="52"/>
  <c r="P14" i="61"/>
  <c r="N20" i="61"/>
  <c r="K43" i="19"/>
  <c r="P40" i="52"/>
  <c r="P38" i="53"/>
  <c r="K40" i="19"/>
  <c r="P46" i="52"/>
  <c r="E47" i="19"/>
  <c r="N47" i="19" s="1"/>
  <c r="O47" i="19"/>
  <c r="O45" i="19"/>
  <c r="P22" i="20"/>
  <c r="R12" i="33"/>
  <c r="Q55" i="33"/>
  <c r="R55" i="33" s="1"/>
  <c r="M55" i="33"/>
  <c r="O14" i="47"/>
  <c r="P29" i="23"/>
  <c r="P36" i="22"/>
  <c r="O59" i="22"/>
  <c r="K59" i="22"/>
  <c r="R13" i="33"/>
  <c r="P77" i="20"/>
  <c r="O41" i="19"/>
  <c r="L41" i="19"/>
  <c r="P34" i="31"/>
  <c r="Q34" i="31" s="1"/>
  <c r="M41" i="33"/>
  <c r="P27" i="53"/>
  <c r="O43" i="35"/>
  <c r="P43" i="35"/>
  <c r="O27" i="22"/>
  <c r="L27" i="22"/>
  <c r="O39" i="22"/>
  <c r="N39" i="22"/>
  <c r="L39" i="22"/>
  <c r="M39" i="22"/>
  <c r="O37" i="20"/>
  <c r="M46" i="33"/>
  <c r="P76" i="20"/>
  <c r="P55" i="22"/>
  <c r="P39" i="46"/>
  <c r="P17" i="31"/>
  <c r="Q17" i="31"/>
  <c r="O50" i="35"/>
  <c r="P50" i="35"/>
  <c r="K25" i="19"/>
  <c r="N25" i="19"/>
  <c r="P25" i="19"/>
  <c r="P17" i="53"/>
  <c r="P13" i="47"/>
  <c r="P18" i="23"/>
  <c r="Q56" i="33"/>
  <c r="M56" i="33"/>
  <c r="M39" i="33"/>
  <c r="L111" i="20"/>
  <c r="P33" i="53"/>
  <c r="L73" i="31"/>
  <c r="O85" i="35"/>
  <c r="P85" i="35" s="1"/>
  <c r="P13" i="46"/>
  <c r="Q47" i="33"/>
  <c r="R47" i="33" s="1"/>
  <c r="M47" i="33"/>
  <c r="P18" i="52"/>
  <c r="L41" i="31"/>
  <c r="P20" i="31"/>
  <c r="L20" i="31"/>
  <c r="O97" i="35"/>
  <c r="P97" i="35" s="1"/>
  <c r="O91" i="35"/>
  <c r="P91" i="35"/>
  <c r="K51" i="20"/>
  <c r="N89" i="20"/>
  <c r="P89" i="20"/>
  <c r="P88" i="20"/>
  <c r="M17" i="33"/>
  <c r="F16" i="50"/>
  <c r="P16" i="66"/>
  <c r="IV16" i="66"/>
  <c r="P18" i="66"/>
  <c r="P20" i="66"/>
  <c r="P22" i="66"/>
  <c r="A21" i="67"/>
  <c r="A23" i="67" s="1"/>
  <c r="A24" i="67" s="1"/>
  <c r="A25" i="67" s="1"/>
  <c r="A27" i="67" s="1"/>
  <c r="A28" i="67" s="1"/>
  <c r="A29" i="67" s="1"/>
  <c r="A30" i="67" s="1"/>
  <c r="A31" i="67" s="1"/>
  <c r="A33" i="67" s="1"/>
  <c r="A34" i="67" s="1"/>
  <c r="A35" i="67" s="1"/>
  <c r="N23" i="66"/>
  <c r="F18" i="56"/>
  <c r="N36" i="67"/>
  <c r="P18" i="67"/>
  <c r="P27" i="67"/>
  <c r="P28" i="67"/>
  <c r="P29" i="67"/>
  <c r="P31" i="67"/>
  <c r="P30" i="67"/>
  <c r="P23" i="67"/>
  <c r="P14" i="67"/>
  <c r="IV14" i="67"/>
  <c r="P20" i="67"/>
  <c r="P21" i="67"/>
  <c r="P24" i="67"/>
  <c r="P25" i="67"/>
  <c r="P33" i="67"/>
  <c r="P34" i="67"/>
  <c r="P35" i="67"/>
  <c r="P15" i="67"/>
  <c r="M12" i="66"/>
  <c r="O12" i="63"/>
  <c r="O13" i="63"/>
  <c r="P13" i="63" s="1"/>
  <c r="L20" i="61"/>
  <c r="O12" i="52"/>
  <c r="J12" i="67"/>
  <c r="P12" i="46"/>
  <c r="P13" i="35"/>
  <c r="R58" i="33"/>
  <c r="R16" i="33"/>
  <c r="R40" i="33"/>
  <c r="R20" i="33"/>
  <c r="R31" i="33"/>
  <c r="R32" i="33"/>
  <c r="R34" i="33"/>
  <c r="R37" i="33"/>
  <c r="R26" i="33"/>
  <c r="R14" i="33"/>
  <c r="Q52" i="33"/>
  <c r="R52" i="33"/>
  <c r="M42" i="33"/>
  <c r="M37" i="33"/>
  <c r="Q43" i="33"/>
  <c r="R43" i="33" s="1"/>
  <c r="R42" i="33"/>
  <c r="R27" i="33"/>
  <c r="R36" i="33"/>
  <c r="R49" i="33"/>
  <c r="M31" i="33"/>
  <c r="M20" i="33"/>
  <c r="P77" i="32"/>
  <c r="P28" i="32"/>
  <c r="P22" i="32"/>
  <c r="K49" i="32"/>
  <c r="O49" i="32"/>
  <c r="P49" i="32"/>
  <c r="K23" i="32"/>
  <c r="K67" i="32"/>
  <c r="M41" i="32"/>
  <c r="P41" i="32"/>
  <c r="O36" i="32"/>
  <c r="P36" i="32"/>
  <c r="K82" i="32"/>
  <c r="K32" i="32"/>
  <c r="K19" i="32"/>
  <c r="P75" i="32"/>
  <c r="M21" i="32"/>
  <c r="P21" i="32" s="1"/>
  <c r="P79" i="32"/>
  <c r="J18" i="32"/>
  <c r="O18" i="32" s="1"/>
  <c r="P47" i="32"/>
  <c r="M19" i="32"/>
  <c r="P19" i="32"/>
  <c r="M33" i="32"/>
  <c r="P33" i="32"/>
  <c r="J24" i="32"/>
  <c r="K24" i="32" s="1"/>
  <c r="P62" i="32"/>
  <c r="K60" i="32"/>
  <c r="K21" i="32"/>
  <c r="O59" i="32"/>
  <c r="P59" i="32" s="1"/>
  <c r="J57" i="32"/>
  <c r="O57" i="32" s="1"/>
  <c r="P57" i="32" s="1"/>
  <c r="K51" i="32"/>
  <c r="M50" i="32"/>
  <c r="P50" i="32" s="1"/>
  <c r="M51" i="32"/>
  <c r="J81" i="32"/>
  <c r="O81" i="32"/>
  <c r="P81" i="32"/>
  <c r="M42" i="32"/>
  <c r="P42" i="32"/>
  <c r="O43" i="32"/>
  <c r="K43" i="32"/>
  <c r="O50" i="32"/>
  <c r="K50" i="32"/>
  <c r="K31" i="32"/>
  <c r="O31" i="32"/>
  <c r="O45" i="32"/>
  <c r="P45" i="32" s="1"/>
  <c r="K45" i="32"/>
  <c r="O46" i="32"/>
  <c r="P46" i="32" s="1"/>
  <c r="K46" i="32"/>
  <c r="K68" i="32"/>
  <c r="O68" i="32"/>
  <c r="P68" i="32" s="1"/>
  <c r="K34" i="32"/>
  <c r="O34" i="32"/>
  <c r="P34" i="32" s="1"/>
  <c r="K66" i="32"/>
  <c r="O66" i="32"/>
  <c r="P66" i="32"/>
  <c r="O83" i="32"/>
  <c r="K83" i="32"/>
  <c r="O84" i="32"/>
  <c r="K84" i="32"/>
  <c r="M43" i="32"/>
  <c r="P43" i="32"/>
  <c r="K41" i="32"/>
  <c r="O35" i="32"/>
  <c r="K48" i="32"/>
  <c r="J55" i="32"/>
  <c r="P60" i="32"/>
  <c r="O63" i="32"/>
  <c r="P63" i="32"/>
  <c r="M82" i="32"/>
  <c r="P82" i="32" s="1"/>
  <c r="M83" i="32"/>
  <c r="P83" i="32"/>
  <c r="K17" i="32"/>
  <c r="M32" i="32"/>
  <c r="P32" i="32" s="1"/>
  <c r="M46" i="32"/>
  <c r="K26" i="32"/>
  <c r="J71" i="32"/>
  <c r="O71" i="32"/>
  <c r="P71" i="32"/>
  <c r="P51" i="32"/>
  <c r="M31" i="32"/>
  <c r="O69" i="32"/>
  <c r="P69" i="32"/>
  <c r="K25" i="32"/>
  <c r="K62" i="32"/>
  <c r="P23" i="32"/>
  <c r="K72" i="32"/>
  <c r="M72" i="32"/>
  <c r="P72" i="32"/>
  <c r="M64" i="32"/>
  <c r="P64" i="32"/>
  <c r="K75" i="32"/>
  <c r="M48" i="32"/>
  <c r="P48" i="32"/>
  <c r="M80" i="32"/>
  <c r="P80" i="32" s="1"/>
  <c r="J58" i="32"/>
  <c r="O58" i="32" s="1"/>
  <c r="P58" i="32" s="1"/>
  <c r="M74" i="32"/>
  <c r="M84" i="32"/>
  <c r="P84" i="32" s="1"/>
  <c r="K47" i="32"/>
  <c r="P35" i="32"/>
  <c r="K77" i="32"/>
  <c r="K64" i="32"/>
  <c r="M17" i="32"/>
  <c r="P17" i="32" s="1"/>
  <c r="P76" i="32"/>
  <c r="M26" i="32"/>
  <c r="P26" i="32"/>
  <c r="J54" i="32"/>
  <c r="O54" i="32" s="1"/>
  <c r="P54" i="32" s="1"/>
  <c r="J13" i="32"/>
  <c r="O13" i="32"/>
  <c r="Q60" i="31"/>
  <c r="Q51" i="31"/>
  <c r="Q43" i="31"/>
  <c r="O74" i="31"/>
  <c r="L18" i="31"/>
  <c r="K36" i="31"/>
  <c r="Q40" i="31"/>
  <c r="P54" i="31"/>
  <c r="Q54" i="31" s="1"/>
  <c r="L55" i="31"/>
  <c r="N55" i="31"/>
  <c r="Q55" i="31" s="1"/>
  <c r="P57" i="31"/>
  <c r="Q57" i="31" s="1"/>
  <c r="P61" i="31"/>
  <c r="L61" i="31"/>
  <c r="Q61" i="31"/>
  <c r="K63" i="31"/>
  <c r="P66" i="31"/>
  <c r="Q66" i="31" s="1"/>
  <c r="L66" i="31"/>
  <c r="Q70" i="31"/>
  <c r="P68" i="31"/>
  <c r="Q68" i="31" s="1"/>
  <c r="K62" i="31"/>
  <c r="P62" i="31"/>
  <c r="Q62" i="31" s="1"/>
  <c r="P59" i="31"/>
  <c r="Q59" i="31" s="1"/>
  <c r="L59" i="31"/>
  <c r="L58" i="31"/>
  <c r="Q56" i="31"/>
  <c r="Q47" i="31"/>
  <c r="L40" i="31"/>
  <c r="K30" i="31"/>
  <c r="P30" i="31"/>
  <c r="Q30" i="31" s="1"/>
  <c r="M74" i="31"/>
  <c r="K28" i="31"/>
  <c r="L28" i="31" s="1"/>
  <c r="P26" i="31"/>
  <c r="Q26" i="31"/>
  <c r="Q18" i="31"/>
  <c r="P13" i="31"/>
  <c r="Q13" i="31" s="1"/>
  <c r="L13" i="31"/>
  <c r="N13" i="31"/>
  <c r="K25" i="23"/>
  <c r="O25" i="23"/>
  <c r="P25" i="23" s="1"/>
  <c r="P23" i="23"/>
  <c r="O22" i="23"/>
  <c r="P22" i="23" s="1"/>
  <c r="J19" i="23"/>
  <c r="P54" i="22"/>
  <c r="P53" i="22"/>
  <c r="J43" i="22"/>
  <c r="P38" i="22"/>
  <c r="O37" i="22"/>
  <c r="P37" i="22" s="1"/>
  <c r="M19" i="22"/>
  <c r="K45" i="19"/>
  <c r="P43" i="19"/>
  <c r="M38" i="19"/>
  <c r="K31" i="19"/>
  <c r="M31" i="19"/>
  <c r="P31" i="19"/>
  <c r="P23" i="19"/>
  <c r="P14" i="19"/>
  <c r="P21" i="20"/>
  <c r="P23" i="20"/>
  <c r="P26" i="20"/>
  <c r="P61" i="20"/>
  <c r="K58" i="20"/>
  <c r="O62" i="20"/>
  <c r="P62" i="20"/>
  <c r="J63" i="20"/>
  <c r="M69" i="20"/>
  <c r="P69" i="20"/>
  <c r="J82" i="20"/>
  <c r="K92" i="20"/>
  <c r="P108" i="20"/>
  <c r="P13" i="20"/>
  <c r="O15" i="18"/>
  <c r="L15" i="18"/>
  <c r="M13" i="18"/>
  <c r="P28" i="6"/>
  <c r="P29" i="6"/>
  <c r="P17" i="6"/>
  <c r="P14" i="6"/>
  <c r="P12" i="6"/>
  <c r="O31" i="6"/>
  <c r="K17" i="6"/>
  <c r="L31" i="6"/>
  <c r="P14" i="66"/>
  <c r="IV14" i="66"/>
  <c r="O23" i="66"/>
  <c r="P22" i="53"/>
  <c r="P23" i="53"/>
  <c r="O31" i="20"/>
  <c r="K31" i="20"/>
  <c r="P20" i="47"/>
  <c r="M22" i="47"/>
  <c r="N13" i="19"/>
  <c r="K13" i="19"/>
  <c r="P15" i="32"/>
  <c r="P35" i="31"/>
  <c r="Q35" i="31" s="1"/>
  <c r="L35" i="31"/>
  <c r="P42" i="31"/>
  <c r="Q42" i="31" s="1"/>
  <c r="L42" i="31"/>
  <c r="N16" i="22"/>
  <c r="O16" i="22"/>
  <c r="L16" i="22"/>
  <c r="M16" i="22"/>
  <c r="P87" i="35"/>
  <c r="P99" i="35"/>
  <c r="K89" i="20"/>
  <c r="P14" i="47"/>
  <c r="M57" i="33"/>
  <c r="Q57" i="33"/>
  <c r="P27" i="31"/>
  <c r="L27" i="31"/>
  <c r="N111" i="20"/>
  <c r="O111" i="20"/>
  <c r="P25" i="31"/>
  <c r="Q25" i="31"/>
  <c r="L25" i="31"/>
  <c r="L16" i="31"/>
  <c r="P16" i="31"/>
  <c r="Q16" i="31"/>
  <c r="IV15" i="67"/>
  <c r="O92" i="35"/>
  <c r="P92" i="35" s="1"/>
  <c r="M59" i="33"/>
  <c r="Q59" i="33"/>
  <c r="R59" i="33" s="1"/>
  <c r="O74" i="35"/>
  <c r="P74" i="35"/>
  <c r="O15" i="47"/>
  <c r="P15" i="47" s="1"/>
  <c r="M47" i="19"/>
  <c r="L47" i="19"/>
  <c r="P57" i="20"/>
  <c r="J14" i="22"/>
  <c r="K14" i="22" s="1"/>
  <c r="O14" i="22"/>
  <c r="P14" i="22" s="1"/>
  <c r="M14" i="22"/>
  <c r="N29" i="22"/>
  <c r="P29" i="22"/>
  <c r="K29" i="22"/>
  <c r="L57" i="22"/>
  <c r="M57" i="22"/>
  <c r="O96" i="35"/>
  <c r="P96" i="35" s="1"/>
  <c r="K65" i="31"/>
  <c r="P65" i="31" s="1"/>
  <c r="N65" i="31"/>
  <c r="N15" i="19"/>
  <c r="L15" i="19"/>
  <c r="M52" i="20"/>
  <c r="K15" i="31"/>
  <c r="L47" i="22"/>
  <c r="L69" i="31"/>
  <c r="K57" i="22"/>
  <c r="O40" i="19"/>
  <c r="L40" i="19"/>
  <c r="O44" i="19"/>
  <c r="P44" i="19" s="1"/>
  <c r="P19" i="22"/>
  <c r="P32" i="22"/>
  <c r="L72" i="31"/>
  <c r="P72" i="31"/>
  <c r="Q72" i="31" s="1"/>
  <c r="M13" i="63"/>
  <c r="P12" i="63"/>
  <c r="M27" i="33"/>
  <c r="K53" i="22"/>
  <c r="K16" i="32"/>
  <c r="O16" i="32"/>
  <c r="P16" i="32"/>
  <c r="N22" i="47"/>
  <c r="P12" i="47"/>
  <c r="P37" i="31"/>
  <c r="Q37" i="31" s="1"/>
  <c r="L37" i="31"/>
  <c r="P101" i="35"/>
  <c r="N52" i="20"/>
  <c r="K43" i="22"/>
  <c r="O43" i="22"/>
  <c r="P43" i="22" s="1"/>
  <c r="P44" i="22"/>
  <c r="O17" i="19"/>
  <c r="P17" i="19" s="1"/>
  <c r="K17" i="19"/>
  <c r="O12" i="19"/>
  <c r="P12" i="19"/>
  <c r="K12" i="19"/>
  <c r="N57" i="22"/>
  <c r="K28" i="22"/>
  <c r="O40" i="22"/>
  <c r="M40" i="22"/>
  <c r="P40" i="22"/>
  <c r="N40" i="22"/>
  <c r="P44" i="32"/>
  <c r="P87" i="32"/>
  <c r="O14" i="32"/>
  <c r="P14" i="32" s="1"/>
  <c r="K14" i="32"/>
  <c r="O24" i="32"/>
  <c r="P24" i="32"/>
  <c r="P28" i="22"/>
  <c r="P90" i="35"/>
  <c r="I24" i="23"/>
  <c r="N24" i="23" s="1"/>
  <c r="K16" i="6"/>
  <c r="M16" i="6"/>
  <c r="K20" i="20"/>
  <c r="M20" i="20"/>
  <c r="J28" i="20"/>
  <c r="M28" i="20"/>
  <c r="P44" i="20"/>
  <c r="M44" i="33"/>
  <c r="P44" i="33"/>
  <c r="O106" i="35"/>
  <c r="P106" i="35"/>
  <c r="L111" i="35"/>
  <c r="H18" i="62"/>
  <c r="O49" i="35"/>
  <c r="P60" i="35"/>
  <c r="P69" i="35"/>
  <c r="M47" i="22"/>
  <c r="P47" i="22"/>
  <c r="M15" i="19"/>
  <c r="M40" i="19"/>
  <c r="M53" i="33"/>
  <c r="Q53" i="33"/>
  <c r="R53" i="33"/>
  <c r="R24" i="33"/>
  <c r="O76" i="35"/>
  <c r="P76" i="35"/>
  <c r="K30" i="32"/>
  <c r="K39" i="32"/>
  <c r="P84" i="20"/>
  <c r="N19" i="31"/>
  <c r="N39" i="20"/>
  <c r="K39" i="20"/>
  <c r="P55" i="20"/>
  <c r="M87" i="20"/>
  <c r="P87" i="20"/>
  <c r="K87" i="20"/>
  <c r="N94" i="20"/>
  <c r="K94" i="20"/>
  <c r="P61" i="22"/>
  <c r="R30" i="33"/>
  <c r="K80" i="32"/>
  <c r="L60" i="31"/>
  <c r="J14" i="23"/>
  <c r="M14" i="23"/>
  <c r="P14" i="23" s="1"/>
  <c r="P45" i="20"/>
  <c r="R51" i="33"/>
  <c r="M74" i="20"/>
  <c r="J74" i="20"/>
  <c r="P93" i="20"/>
  <c r="P97" i="20"/>
  <c r="P107" i="20"/>
  <c r="N18" i="19"/>
  <c r="P18" i="19" s="1"/>
  <c r="K18" i="19"/>
  <c r="P60" i="22"/>
  <c r="J28" i="23"/>
  <c r="M28" i="23"/>
  <c r="R18" i="33"/>
  <c r="R44" i="33"/>
  <c r="E85" i="20"/>
  <c r="P27" i="19"/>
  <c r="L22" i="47"/>
  <c r="P19" i="52"/>
  <c r="M49" i="20"/>
  <c r="P49" i="20" s="1"/>
  <c r="K67" i="20"/>
  <c r="K40" i="20"/>
  <c r="M103" i="20"/>
  <c r="P103" i="20"/>
  <c r="K103" i="20"/>
  <c r="N26" i="23"/>
  <c r="P26" i="23" s="1"/>
  <c r="R28" i="33"/>
  <c r="N40" i="20"/>
  <c r="P40" i="20"/>
  <c r="M24" i="19"/>
  <c r="P88" i="35"/>
  <c r="L48" i="31"/>
  <c r="N48" i="31"/>
  <c r="Q48" i="31" s="1"/>
  <c r="M65" i="32"/>
  <c r="J65" i="32"/>
  <c r="O65" i="32" s="1"/>
  <c r="P65" i="32" s="1"/>
  <c r="J73" i="32"/>
  <c r="M73" i="32"/>
  <c r="J12" i="58"/>
  <c r="M12" i="58"/>
  <c r="P44" i="52"/>
  <c r="P29" i="53"/>
  <c r="K24" i="20"/>
  <c r="M24" i="20"/>
  <c r="P24" i="20" s="1"/>
  <c r="L23" i="66"/>
  <c r="H18" i="56"/>
  <c r="M23" i="33"/>
  <c r="F16" i="45"/>
  <c r="P47" i="52"/>
  <c r="H16" i="45"/>
  <c r="O12" i="67"/>
  <c r="P12" i="67" s="1"/>
  <c r="K54" i="32"/>
  <c r="K71" i="32"/>
  <c r="K81" i="32"/>
  <c r="K18" i="32"/>
  <c r="P18" i="32"/>
  <c r="K13" i="32"/>
  <c r="O55" i="32"/>
  <c r="P55" i="32"/>
  <c r="K55" i="32"/>
  <c r="K58" i="32"/>
  <c r="P31" i="32"/>
  <c r="L36" i="31"/>
  <c r="P36" i="31"/>
  <c r="Q36" i="31" s="1"/>
  <c r="P63" i="31"/>
  <c r="Q63" i="31" s="1"/>
  <c r="L63" i="31"/>
  <c r="L62" i="31"/>
  <c r="L30" i="31"/>
  <c r="P28" i="31"/>
  <c r="Q28" i="31"/>
  <c r="K19" i="23"/>
  <c r="O19" i="23"/>
  <c r="P19" i="23" s="1"/>
  <c r="P15" i="19"/>
  <c r="O63" i="20"/>
  <c r="P63" i="20" s="1"/>
  <c r="K63" i="20"/>
  <c r="O82" i="20"/>
  <c r="P82" i="20" s="1"/>
  <c r="K82" i="20"/>
  <c r="P13" i="18"/>
  <c r="M15" i="18"/>
  <c r="P15" i="18" s="1"/>
  <c r="O12" i="58"/>
  <c r="G18" i="56"/>
  <c r="K12" i="58"/>
  <c r="K19" i="19"/>
  <c r="N19" i="19"/>
  <c r="P19" i="19"/>
  <c r="O74" i="20"/>
  <c r="K74" i="20"/>
  <c r="M30" i="23"/>
  <c r="P94" i="20"/>
  <c r="P16" i="6"/>
  <c r="M31" i="6"/>
  <c r="P31" i="6" s="1"/>
  <c r="P52" i="20"/>
  <c r="P57" i="22"/>
  <c r="O73" i="32"/>
  <c r="K73" i="32"/>
  <c r="M36" i="67"/>
  <c r="P36" i="67" s="1"/>
  <c r="P15" i="46"/>
  <c r="O93" i="35"/>
  <c r="P93" i="35" s="1"/>
  <c r="K28" i="23"/>
  <c r="O28" i="23"/>
  <c r="P28" i="23" s="1"/>
  <c r="P74" i="20"/>
  <c r="O14" i="23"/>
  <c r="O30" i="23" s="1"/>
  <c r="K14" i="23"/>
  <c r="P39" i="20"/>
  <c r="P29" i="52"/>
  <c r="P17" i="52"/>
  <c r="P54" i="35"/>
  <c r="K28" i="20"/>
  <c r="O28" i="20"/>
  <c r="D16" i="56"/>
  <c r="M24" i="57"/>
  <c r="O22" i="47"/>
  <c r="P13" i="19"/>
  <c r="P16" i="67"/>
  <c r="IV16" i="67"/>
  <c r="P42" i="52"/>
  <c r="P43" i="52"/>
  <c r="N39" i="53"/>
  <c r="F15" i="60"/>
  <c r="Q45" i="33"/>
  <c r="M45" i="33"/>
  <c r="K105" i="20"/>
  <c r="N105" i="20"/>
  <c r="P105" i="20"/>
  <c r="P20" i="20"/>
  <c r="P24" i="23"/>
  <c r="P47" i="19"/>
  <c r="P16" i="22"/>
  <c r="P12" i="58"/>
  <c r="P44" i="46"/>
  <c r="N85" i="20"/>
  <c r="O85" i="20"/>
  <c r="M85" i="20"/>
  <c r="L85" i="20"/>
  <c r="P22" i="52"/>
  <c r="P49" i="35"/>
  <c r="N21" i="23"/>
  <c r="P21" i="23" s="1"/>
  <c r="K21" i="23"/>
  <c r="P103" i="35"/>
  <c r="P40" i="19"/>
  <c r="L15" i="31"/>
  <c r="P15" i="31"/>
  <c r="M111" i="35"/>
  <c r="P22" i="47"/>
  <c r="IV12" i="67"/>
  <c r="P48" i="33"/>
  <c r="M48" i="33"/>
  <c r="P13" i="67"/>
  <c r="IV13" i="67"/>
  <c r="O36" i="67"/>
  <c r="G16" i="50"/>
  <c r="O24" i="57"/>
  <c r="P24" i="57" s="1"/>
  <c r="N95" i="20"/>
  <c r="P95" i="20"/>
  <c r="K95" i="20"/>
  <c r="P85" i="20"/>
  <c r="R45" i="33"/>
  <c r="Q60" i="33"/>
  <c r="D15" i="60"/>
  <c r="E15" i="60"/>
  <c r="Q15" i="31"/>
  <c r="K89" i="32"/>
  <c r="N89" i="32"/>
  <c r="P31" i="46"/>
  <c r="G16" i="45"/>
  <c r="N27" i="23"/>
  <c r="P27" i="23"/>
  <c r="K27" i="23"/>
  <c r="D16" i="60"/>
  <c r="D18" i="60" s="1"/>
  <c r="D17" i="60"/>
  <c r="E18" i="62"/>
  <c r="R48" i="33"/>
  <c r="P60" i="33"/>
  <c r="E16" i="45"/>
  <c r="D16" i="45"/>
  <c r="D18" i="56"/>
  <c r="D19" i="56" s="1"/>
  <c r="E18" i="56"/>
  <c r="G18" i="62"/>
  <c r="E16" i="50"/>
  <c r="D16" i="50"/>
  <c r="D17" i="50" s="1"/>
  <c r="N90" i="32"/>
  <c r="P89" i="32"/>
  <c r="P72" i="35"/>
  <c r="N111" i="35"/>
  <c r="D18" i="50"/>
  <c r="D19" i="50" s="1"/>
  <c r="F18" i="62"/>
  <c r="D18" i="62"/>
  <c r="D19" i="62"/>
  <c r="D22" i="16"/>
  <c r="D23" i="16"/>
  <c r="D24" i="16" s="1"/>
  <c r="P41" i="19" l="1"/>
  <c r="D21" i="56"/>
  <c r="L64" i="22"/>
  <c r="O64" i="22"/>
  <c r="D20" i="56"/>
  <c r="K24" i="23"/>
  <c r="P28" i="20"/>
  <c r="Q65" i="31"/>
  <c r="P13" i="32"/>
  <c r="P39" i="22"/>
  <c r="P37" i="19"/>
  <c r="I22" i="19"/>
  <c r="P21" i="19"/>
  <c r="P29" i="20"/>
  <c r="O29" i="20"/>
  <c r="O112" i="20" s="1"/>
  <c r="K29" i="20"/>
  <c r="M112" i="20"/>
  <c r="O54" i="20"/>
  <c r="P54" i="20" s="1"/>
  <c r="K54" i="20"/>
  <c r="N74" i="31"/>
  <c r="P19" i="31"/>
  <c r="L19" i="31"/>
  <c r="P71" i="31"/>
  <c r="Q71" i="31" s="1"/>
  <c r="L71" i="31"/>
  <c r="D20" i="62"/>
  <c r="D21" i="62" s="1"/>
  <c r="P74" i="32"/>
  <c r="P12" i="52"/>
  <c r="O111" i="35"/>
  <c r="P111" i="35" s="1"/>
  <c r="P18" i="35"/>
  <c r="P45" i="31"/>
  <c r="Q45" i="31" s="1"/>
  <c r="L45" i="31"/>
  <c r="P26" i="19"/>
  <c r="P39" i="19"/>
  <c r="P21" i="22"/>
  <c r="L65" i="31"/>
  <c r="P14" i="20"/>
  <c r="O60" i="33"/>
  <c r="R60" i="33" s="1"/>
  <c r="M41" i="19"/>
  <c r="N41" i="19"/>
  <c r="P73" i="32"/>
  <c r="P24" i="19"/>
  <c r="R56" i="33"/>
  <c r="N27" i="22"/>
  <c r="N64" i="22" s="1"/>
  <c r="M27" i="22"/>
  <c r="P27" i="22" s="1"/>
  <c r="P111" i="20"/>
  <c r="O11" i="19"/>
  <c r="K61" i="32"/>
  <c r="O61" i="32"/>
  <c r="P61" i="32" s="1"/>
  <c r="Q27" i="31"/>
  <c r="K73" i="20"/>
  <c r="O73" i="20"/>
  <c r="Q69" i="31"/>
  <c r="P22" i="22"/>
  <c r="P20" i="22"/>
  <c r="P12" i="66"/>
  <c r="R57" i="33"/>
  <c r="P31" i="20"/>
  <c r="L22" i="31"/>
  <c r="P22" i="31"/>
  <c r="Q22" i="31" s="1"/>
  <c r="P73" i="20"/>
  <c r="R25" i="33"/>
  <c r="P41" i="22"/>
  <c r="N30" i="23"/>
  <c r="P30" i="23" s="1"/>
  <c r="K57" i="32"/>
  <c r="K65" i="32"/>
  <c r="M49" i="46"/>
  <c r="N49" i="46"/>
  <c r="L49" i="46"/>
  <c r="O49" i="46"/>
  <c r="P70" i="20"/>
  <c r="K18" i="53"/>
  <c r="K38" i="32"/>
  <c r="M36" i="19"/>
  <c r="P36" i="19" s="1"/>
  <c r="M39" i="19"/>
  <c r="L21" i="22"/>
  <c r="L39" i="19"/>
  <c r="P35" i="19"/>
  <c r="K23" i="19"/>
  <c r="K28" i="32"/>
  <c r="K77" i="20"/>
  <c r="O40" i="32"/>
  <c r="P40" i="32" s="1"/>
  <c r="P26" i="22"/>
  <c r="M17" i="22"/>
  <c r="K27" i="32"/>
  <c r="K22" i="32"/>
  <c r="P46" i="31"/>
  <c r="Q46" i="31" s="1"/>
  <c r="K20" i="23"/>
  <c r="L14" i="53"/>
  <c r="O14" i="53"/>
  <c r="M14" i="53"/>
  <c r="O48" i="46"/>
  <c r="J36" i="46"/>
  <c r="O36" i="46" s="1"/>
  <c r="M36" i="46"/>
  <c r="P36" i="46" s="1"/>
  <c r="J22" i="46"/>
  <c r="O22" i="46" s="1"/>
  <c r="M22" i="46"/>
  <c r="J28" i="52"/>
  <c r="O28" i="52" s="1"/>
  <c r="M28" i="52"/>
  <c r="P28" i="52" s="1"/>
  <c r="K13" i="53"/>
  <c r="N72" i="20"/>
  <c r="O104" i="20"/>
  <c r="P104" i="20" s="1"/>
  <c r="K21" i="53"/>
  <c r="O21" i="53"/>
  <c r="J47" i="46"/>
  <c r="O47" i="46" s="1"/>
  <c r="M47" i="46"/>
  <c r="L15" i="53"/>
  <c r="L15" i="58"/>
  <c r="L20" i="58" s="1"/>
  <c r="M15" i="58"/>
  <c r="M45" i="19"/>
  <c r="P45" i="19" s="1"/>
  <c r="E46" i="19"/>
  <c r="J13" i="52"/>
  <c r="O13" i="52" s="1"/>
  <c r="O51" i="52" s="1"/>
  <c r="M13" i="52"/>
  <c r="J19" i="58"/>
  <c r="O19" i="58" s="1"/>
  <c r="M19" i="58"/>
  <c r="O15" i="58"/>
  <c r="K30" i="20"/>
  <c r="K80" i="20"/>
  <c r="M16" i="58"/>
  <c r="P16" i="58" s="1"/>
  <c r="O16" i="58"/>
  <c r="L16" i="58"/>
  <c r="E48" i="19"/>
  <c r="L26" i="53"/>
  <c r="M26" i="53"/>
  <c r="P26" i="53" s="1"/>
  <c r="J19" i="46"/>
  <c r="O19" i="46" s="1"/>
  <c r="M19" i="46"/>
  <c r="P19" i="46" s="1"/>
  <c r="L35" i="46"/>
  <c r="M35" i="46"/>
  <c r="N35" i="46"/>
  <c r="M13" i="53"/>
  <c r="O13" i="53"/>
  <c r="O35" i="46"/>
  <c r="M46" i="46"/>
  <c r="J46" i="46"/>
  <c r="O46" i="46" s="1"/>
  <c r="J41" i="46"/>
  <c r="O41" i="46" s="1"/>
  <c r="M41" i="46"/>
  <c r="N32" i="46"/>
  <c r="J30" i="52"/>
  <c r="O30" i="52" s="1"/>
  <c r="M30" i="52"/>
  <c r="K17" i="61"/>
  <c r="M17" i="61"/>
  <c r="P17" i="61" s="1"/>
  <c r="J70" i="32"/>
  <c r="M70" i="32"/>
  <c r="N43" i="46"/>
  <c r="L43" i="46"/>
  <c r="N48" i="19"/>
  <c r="O15" i="53"/>
  <c r="P15" i="53" s="1"/>
  <c r="J32" i="46"/>
  <c r="O32" i="46" s="1"/>
  <c r="M32" i="46"/>
  <c r="J23" i="46"/>
  <c r="O23" i="46" s="1"/>
  <c r="M23" i="46"/>
  <c r="P23" i="46" s="1"/>
  <c r="L51" i="20"/>
  <c r="L112" i="20" s="1"/>
  <c r="M53" i="32"/>
  <c r="P53" i="32" s="1"/>
  <c r="M29" i="46"/>
  <c r="P29" i="46" s="1"/>
  <c r="N29" i="46"/>
  <c r="M49" i="52"/>
  <c r="P49" i="52" s="1"/>
  <c r="O49" i="52"/>
  <c r="L49" i="52"/>
  <c r="L51" i="52" s="1"/>
  <c r="M35" i="53"/>
  <c r="O35" i="53"/>
  <c r="M43" i="46"/>
  <c r="P43" i="46" s="1"/>
  <c r="L29" i="46"/>
  <c r="J15" i="52"/>
  <c r="O15" i="52" s="1"/>
  <c r="L13" i="53"/>
  <c r="L39" i="53" s="1"/>
  <c r="N48" i="46"/>
  <c r="L48" i="46"/>
  <c r="K37" i="53"/>
  <c r="O37" i="53"/>
  <c r="O29" i="46"/>
  <c r="J27" i="46"/>
  <c r="O27" i="46" s="1"/>
  <c r="M27" i="46"/>
  <c r="J14" i="46"/>
  <c r="O14" i="46" s="1"/>
  <c r="M14" i="46"/>
  <c r="K13" i="61"/>
  <c r="M13" i="61"/>
  <c r="K38" i="53"/>
  <c r="K19" i="53"/>
  <c r="O28" i="53"/>
  <c r="P28" i="53" s="1"/>
  <c r="M42" i="46"/>
  <c r="P42" i="46" s="1"/>
  <c r="J18" i="53"/>
  <c r="O18" i="53" s="1"/>
  <c r="J34" i="53"/>
  <c r="M15" i="66"/>
  <c r="M23" i="66" s="1"/>
  <c r="O14" i="58"/>
  <c r="J31" i="52"/>
  <c r="O31" i="52" s="1"/>
  <c r="P31" i="52" s="1"/>
  <c r="M24" i="53"/>
  <c r="P24" i="53" s="1"/>
  <c r="O17" i="58"/>
  <c r="P17" i="58" s="1"/>
  <c r="M14" i="58"/>
  <c r="L17" i="58"/>
  <c r="O36" i="53"/>
  <c r="P36" i="53" s="1"/>
  <c r="K20" i="53"/>
  <c r="M50" i="52"/>
  <c r="P50" i="52" s="1"/>
  <c r="M48" i="52"/>
  <c r="P48" i="52" s="1"/>
  <c r="M27" i="52"/>
  <c r="M14" i="52"/>
  <c r="P14" i="52" s="1"/>
  <c r="M19" i="61"/>
  <c r="P19" i="61" s="1"/>
  <c r="M15" i="61"/>
  <c r="P15" i="61" s="1"/>
  <c r="M13" i="66"/>
  <c r="O13" i="58"/>
  <c r="M13" i="58"/>
  <c r="E49" i="19" l="1"/>
  <c r="L48" i="19"/>
  <c r="M48" i="19"/>
  <c r="O48" i="19"/>
  <c r="P48" i="19" s="1"/>
  <c r="P35" i="53"/>
  <c r="P41" i="46"/>
  <c r="P35" i="46"/>
  <c r="P22" i="46"/>
  <c r="N22" i="19"/>
  <c r="K22" i="19"/>
  <c r="O46" i="19"/>
  <c r="N46" i="19"/>
  <c r="M46" i="19"/>
  <c r="P46" i="19" s="1"/>
  <c r="L46" i="19"/>
  <c r="P13" i="66"/>
  <c r="IV13" i="66"/>
  <c r="K34" i="53"/>
  <c r="O34" i="53"/>
  <c r="P34" i="53" s="1"/>
  <c r="P14" i="46"/>
  <c r="M50" i="46"/>
  <c r="P32" i="46"/>
  <c r="P46" i="46"/>
  <c r="P15" i="58"/>
  <c r="P72" i="20"/>
  <c r="N112" i="20"/>
  <c r="P112" i="20" s="1"/>
  <c r="P23" i="66"/>
  <c r="IV12" i="66"/>
  <c r="M20" i="61"/>
  <c r="P20" i="61" s="1"/>
  <c r="P13" i="61"/>
  <c r="O20" i="58"/>
  <c r="O70" i="32"/>
  <c r="P70" i="32" s="1"/>
  <c r="K70" i="32"/>
  <c r="P48" i="46"/>
  <c r="P49" i="46"/>
  <c r="P11" i="19"/>
  <c r="O90" i="32"/>
  <c r="P15" i="66"/>
  <c r="IV15" i="66"/>
  <c r="O50" i="46"/>
  <c r="P14" i="58"/>
  <c r="N50" i="46"/>
  <c r="P30" i="52"/>
  <c r="P19" i="58"/>
  <c r="P14" i="53"/>
  <c r="P17" i="22"/>
  <c r="M64" i="22"/>
  <c r="P64" i="22" s="1"/>
  <c r="M90" i="32"/>
  <c r="P90" i="32" s="1"/>
  <c r="P13" i="58"/>
  <c r="M20" i="58"/>
  <c r="P20" i="58" s="1"/>
  <c r="L50" i="46"/>
  <c r="P13" i="53"/>
  <c r="M39" i="53"/>
  <c r="P74" i="31"/>
  <c r="Q74" i="31" s="1"/>
  <c r="Q19" i="31"/>
  <c r="P13" i="52"/>
  <c r="M51" i="52"/>
  <c r="P51" i="52" s="1"/>
  <c r="P47" i="46"/>
  <c r="P50" i="46" l="1"/>
  <c r="P22" i="19"/>
  <c r="O49" i="19"/>
  <c r="M49" i="19"/>
  <c r="E50" i="19"/>
  <c r="N49" i="19"/>
  <c r="N51" i="19" s="1"/>
  <c r="L49" i="19"/>
  <c r="P39" i="53"/>
  <c r="O39" i="53"/>
  <c r="O50" i="19" l="1"/>
  <c r="P50" i="19" s="1"/>
  <c r="L50" i="19"/>
  <c r="L51" i="19" s="1"/>
  <c r="M50" i="19"/>
  <c r="M51" i="19" s="1"/>
  <c r="P49" i="19"/>
  <c r="P51" i="19" l="1"/>
  <c r="O51" i="19"/>
</calcChain>
</file>

<file path=xl/sharedStrings.xml><?xml version="1.0" encoding="utf-8"?>
<sst xmlns="http://schemas.openxmlformats.org/spreadsheetml/2006/main" count="2643" uniqueCount="729">
  <si>
    <t>Darba nosaukums</t>
  </si>
  <si>
    <t>Mērvienība</t>
  </si>
  <si>
    <t>Daudzums</t>
  </si>
  <si>
    <t>gab.</t>
  </si>
  <si>
    <t>kg</t>
  </si>
  <si>
    <t>Sastādīja:</t>
  </si>
  <si>
    <t>l</t>
  </si>
  <si>
    <t>m2</t>
  </si>
  <si>
    <t>m</t>
  </si>
  <si>
    <t>m3</t>
  </si>
  <si>
    <t>Būvlaukumu aprīkošana</t>
  </si>
  <si>
    <t xml:space="preserve"> Nr.p.k.</t>
  </si>
  <si>
    <t>Vienības izmaksas</t>
  </si>
  <si>
    <t>Kopā uz visu apjomu</t>
  </si>
  <si>
    <t>kpl</t>
  </si>
  <si>
    <t>Pagaidu elektrokabeļu likšana</t>
  </si>
  <si>
    <t>Kabelis NYY 4x 10</t>
  </si>
  <si>
    <t>Pagaidu elektrosadales uzstādīšana</t>
  </si>
  <si>
    <t>pagaidu sadale</t>
  </si>
  <si>
    <t>elektroenerģijas izmaksas</t>
  </si>
  <si>
    <t>kvt/st</t>
  </si>
  <si>
    <t>Pagaidu ūdensņemšanas vietas ierīkošana tehniskām vajadzībām</t>
  </si>
  <si>
    <t>skaititājs</t>
  </si>
  <si>
    <t>lodveida ventilis ar uzgriezni Dn 25 mm</t>
  </si>
  <si>
    <t>filtrs Dn25 mm</t>
  </si>
  <si>
    <t>pāreja uz šļuteni Dn 25 mm</t>
  </si>
  <si>
    <t>ūdens izmaksas</t>
  </si>
  <si>
    <t>Nr.p.k.</t>
  </si>
  <si>
    <t>t.m.</t>
  </si>
  <si>
    <t>Objekta būvtafeles uzstādīšana</t>
  </si>
  <si>
    <t>Ugunsdzēsības stenda ar  ugunsdzēšamajiem  4 aparātiem  uzstādīšana</t>
  </si>
  <si>
    <t>Kopā :</t>
  </si>
  <si>
    <t xml:space="preserve">Tiešās izmaksas kopā : </t>
  </si>
  <si>
    <t>Tualetes  apkalpošana divas reizes mēnesī</t>
  </si>
  <si>
    <t>Nr.p.k</t>
  </si>
  <si>
    <t>Tāmes Nr.</t>
  </si>
  <si>
    <t>Tai skaitā</t>
  </si>
  <si>
    <t>Darbietilp. (c/h)</t>
  </si>
  <si>
    <t>Demontāžas  darbi</t>
  </si>
  <si>
    <t>Jumta seguma  nomaiņa</t>
  </si>
  <si>
    <t>Logu  un durvju bloku nomaiņa</t>
  </si>
  <si>
    <t>Pavisam kopā</t>
  </si>
  <si>
    <t>Objekta Nr.</t>
  </si>
  <si>
    <t>Objekta nosaukums</t>
  </si>
  <si>
    <t>Kopā</t>
  </si>
  <si>
    <t>PVN 21%</t>
  </si>
  <si>
    <t>PAVISAM BŪVNIECĪBAS IZMAKSAS</t>
  </si>
  <si>
    <t>paraksts un tā atšifrējums, datums</t>
  </si>
  <si>
    <t xml:space="preserve"> PVC tipa logu bloki</t>
  </si>
  <si>
    <t>stiprinājuma elemetni</t>
  </si>
  <si>
    <t>montāžas profesionālās  putas</t>
  </si>
  <si>
    <t>bal.</t>
  </si>
  <si>
    <t>Stiprinājuma elemetni</t>
  </si>
  <si>
    <t>Blīvējuma materiāli</t>
  </si>
  <si>
    <t>skrūves</t>
  </si>
  <si>
    <t>KOPĀ</t>
  </si>
  <si>
    <t xml:space="preserve"> Būvniecības koptāme</t>
  </si>
  <si>
    <t>6</t>
  </si>
  <si>
    <t>02-00000</t>
  </si>
  <si>
    <t>03-00000</t>
  </si>
  <si>
    <t>08-00000</t>
  </si>
  <si>
    <t>12-00000</t>
  </si>
  <si>
    <t>09-00000</t>
  </si>
  <si>
    <t>7</t>
  </si>
  <si>
    <t>Kods</t>
  </si>
  <si>
    <t>laika norma (c/h)</t>
  </si>
  <si>
    <t xml:space="preserve">darba alga </t>
  </si>
  <si>
    <t xml:space="preserve">mehānismi </t>
  </si>
  <si>
    <t>kopā</t>
  </si>
  <si>
    <t>darbietilpība (c/h)</t>
  </si>
  <si>
    <t>būvizstrā-dājumi</t>
  </si>
  <si>
    <t xml:space="preserve">summa </t>
  </si>
  <si>
    <r>
      <t>m</t>
    </r>
    <r>
      <rPr>
        <vertAlign val="superscript"/>
        <sz val="10"/>
        <rFont val="Arial"/>
        <family val="2"/>
        <charset val="186"/>
      </rPr>
      <t>2</t>
    </r>
    <r>
      <rPr>
        <sz val="10"/>
        <rFont val="Arial"/>
        <family val="2"/>
        <charset val="204"/>
      </rPr>
      <t/>
    </r>
  </si>
  <si>
    <t>Logi</t>
  </si>
  <si>
    <t>Nepiecišamie skaņojumi, atļaujas, tīklu pārstāvju izsaukšana,izpilddokumentācija</t>
  </si>
  <si>
    <t>kpl.</t>
  </si>
  <si>
    <r>
      <t>m</t>
    </r>
    <r>
      <rPr>
        <vertAlign val="superscript"/>
        <sz val="10"/>
        <rFont val="Arial"/>
        <family val="2"/>
        <charset val="186"/>
      </rPr>
      <t>2</t>
    </r>
  </si>
  <si>
    <r>
      <t xml:space="preserve">būvizstrā-dājumi, </t>
    </r>
    <r>
      <rPr>
        <i/>
        <sz val="10"/>
        <rFont val="Arial"/>
        <family val="2"/>
        <charset val="186"/>
      </rPr>
      <t>t.sk.transporta izdevumi (5%)</t>
    </r>
  </si>
  <si>
    <t>naglas</t>
  </si>
  <si>
    <t>pārējie montāžas materiāli</t>
  </si>
  <si>
    <t>Lietus ūdens jumta tekņu izgatavošana un montāža</t>
  </si>
  <si>
    <t>Lietus ūdens jumta notekcauruļu izgatavošana un montāža</t>
  </si>
  <si>
    <t>notekūdens novadīšanas sistēmas montāžas pārējie materiāli</t>
  </si>
  <si>
    <t xml:space="preserve"> Jevgēnija Rudzīte</t>
  </si>
  <si>
    <t xml:space="preserve">                                                                          paraksts un tā atšifrējums, datums</t>
  </si>
  <si>
    <r>
      <t xml:space="preserve">būvizstrā-dājumi, </t>
    </r>
    <r>
      <rPr>
        <b/>
        <i/>
        <sz val="10"/>
        <rFont val="Arial Narrow"/>
        <family val="2"/>
        <charset val="186"/>
      </rPr>
      <t>t.sk.transporta izdevumi (5%)</t>
    </r>
  </si>
  <si>
    <t>Tāme Nr.1-0</t>
  </si>
  <si>
    <t>Tāme Nr.1-1</t>
  </si>
  <si>
    <t>Tāme Nr.1-2</t>
  </si>
  <si>
    <t>Tāme Nr.1-3</t>
  </si>
  <si>
    <t>Tāme Nr.1-5</t>
  </si>
  <si>
    <t>Tāme Nr.1-6</t>
  </si>
  <si>
    <r>
      <t>m</t>
    </r>
    <r>
      <rPr>
        <vertAlign val="superscript"/>
        <sz val="10"/>
        <color indexed="8"/>
        <rFont val="Arial"/>
        <family val="2"/>
        <charset val="186"/>
      </rPr>
      <t>2</t>
    </r>
  </si>
  <si>
    <t>3</t>
  </si>
  <si>
    <t>4</t>
  </si>
  <si>
    <t>5</t>
  </si>
  <si>
    <t>07-00000</t>
  </si>
  <si>
    <t>21-00000</t>
  </si>
  <si>
    <t>krāsa</t>
  </si>
  <si>
    <t>Iekšdurvis</t>
  </si>
  <si>
    <t>Ārdurvis</t>
  </si>
  <si>
    <t>Ūdensapgāde un kanalizācija, iekšējie tīkli</t>
  </si>
  <si>
    <t>Tāme Nr.3-1</t>
  </si>
  <si>
    <t>Tāme Nr.3-2</t>
  </si>
  <si>
    <t>Iekšpalodžu montāža</t>
  </si>
  <si>
    <t xml:space="preserve">Skārda palodžu izgatavošana un montāža </t>
  </si>
  <si>
    <t>Plānotā peļņa (3%)</t>
  </si>
  <si>
    <t>blietmašīna</t>
  </si>
  <si>
    <t>st.</t>
  </si>
  <si>
    <t>05-00000</t>
  </si>
  <si>
    <t>mitrumizturīgais saplāksnis</t>
  </si>
  <si>
    <t>kokmateriāli veidņiem</t>
  </si>
  <si>
    <t xml:space="preserve"> armatūras sienamais materiāls</t>
  </si>
  <si>
    <t>distanceri</t>
  </si>
  <si>
    <t xml:space="preserve"> - vibrolata</t>
  </si>
  <si>
    <t>gb</t>
  </si>
  <si>
    <t>Virsizdevumi (4%)</t>
  </si>
  <si>
    <t>Sienas</t>
  </si>
  <si>
    <t>Tāme Nr.4-1</t>
  </si>
  <si>
    <t>Tāme Nr.4-2</t>
  </si>
  <si>
    <t>Apkure</t>
  </si>
  <si>
    <t>17-00000</t>
  </si>
  <si>
    <t>TIPS</t>
  </si>
  <si>
    <t>14-00000</t>
  </si>
  <si>
    <t>DN50</t>
  </si>
  <si>
    <t>Unipipe kompozītcaurule Ø20×2.25 ar veidgabaliem</t>
  </si>
  <si>
    <t>DN15</t>
  </si>
  <si>
    <t>Unipipe kompozītcaurule Ø25×2.5 ar veidgabaliem</t>
  </si>
  <si>
    <t>DN20</t>
  </si>
  <si>
    <t>Unipipe kompozītcaurule Ø32×3.0 ar veidgabaliem</t>
  </si>
  <si>
    <t>DN25</t>
  </si>
  <si>
    <t>Unipipe kompozītcaurule Ø40×4.0 ar veidgabaliem</t>
  </si>
  <si>
    <t>DN32</t>
  </si>
  <si>
    <t>DN40</t>
  </si>
  <si>
    <t>Elektroaizbīdnis N=0.18kW</t>
  </si>
  <si>
    <t>T3,T4 sistēmas</t>
  </si>
  <si>
    <t>Klozetpods ar skalojamo kasti, sēdriņķi un noslēgarmatūru</t>
  </si>
  <si>
    <t>Santehniskās ierīces</t>
  </si>
  <si>
    <t>PP kanalizācijas caurule ar uzmavu, SN4, ar iestrādātu gumijas blīvi un  veidgabaliem 50x1.8</t>
  </si>
  <si>
    <t>PVC kanalizācijas caurule ar uzmavu, SN4, ar iestrādātu gumijas blīvi un  veidgabaliem 110x3.2</t>
  </si>
  <si>
    <t>PP cauruļvadu stiprinājumi</t>
  </si>
  <si>
    <t>gb.</t>
  </si>
  <si>
    <t>Pagaidu žoga, iesk. divviru vārtu 2 gb. un vienviru vārtiņu 1 gb. uzstādīšana, nojaukšana un noma; Bekaert vai analogs</t>
  </si>
  <si>
    <r>
      <t>Objekta izmaksas (</t>
    </r>
    <r>
      <rPr>
        <i/>
        <sz val="10"/>
        <rFont val="Arial"/>
        <family val="2"/>
        <charset val="186"/>
      </rPr>
      <t>euro</t>
    </r>
    <r>
      <rPr>
        <sz val="11"/>
        <color indexed="8"/>
        <rFont val="Arial"/>
        <family val="2"/>
        <charset val="186"/>
      </rPr>
      <t xml:space="preserve">) </t>
    </r>
  </si>
  <si>
    <t>Montāžas izstrādājumi</t>
  </si>
  <si>
    <t>Kabelis ar vara dzīslām NYM-J-3x1,5</t>
  </si>
  <si>
    <t>Kabelis ar vara dzīslām NYM-J-4x1,5</t>
  </si>
  <si>
    <t>Kabelis ar vara dzīslām NYM-J-5x1,5</t>
  </si>
  <si>
    <t>Kabelis ar vara dzīslām NYM-J-3x2,5</t>
  </si>
  <si>
    <t>Kabelis ar vara dzīslām NYM-J-5x2,5</t>
  </si>
  <si>
    <t>Kabelis ar vara dzīslām NYM-J-5x6</t>
  </si>
  <si>
    <t>PVH aizsargcaurule d=20mm</t>
  </si>
  <si>
    <t>Stiprināšanas elementi PVH caurulēm</t>
  </si>
  <si>
    <t xml:space="preserve">m </t>
  </si>
  <si>
    <t>Elektroapgāde, iekšējie tīkli</t>
  </si>
  <si>
    <t>Montāžas darbi</t>
  </si>
  <si>
    <t>Kabeļu izstrādājumi</t>
  </si>
  <si>
    <t>Instalācijas materiāli</t>
  </si>
  <si>
    <t>Gaismekļi</t>
  </si>
  <si>
    <t>drošinātājs NH-00 125A</t>
  </si>
  <si>
    <t>18-00000</t>
  </si>
  <si>
    <t>Krustklemme stieplei 8-10mm</t>
  </si>
  <si>
    <t>Potenciālu izlīdzināšanas kopne</t>
  </si>
  <si>
    <t>Neparedzētie montāžas izstrādājumi</t>
  </si>
  <si>
    <t>Izpilddokumentācijas sagatavošana</t>
  </si>
  <si>
    <t>Nepieciešamo mērījumu veikšana tai.skaitā apgaismojuma, zemējuma pretestības, termorāfijas kontaktu pievienojumu vietās u.c. atbilstoši LR noteikumiem</t>
  </si>
  <si>
    <t>Brīdinājuma lenta "UZMANĪBU KABELIS!"40x250m</t>
  </si>
  <si>
    <t>automātslēdzis C32A</t>
  </si>
  <si>
    <t>automātslēdzis C10A 1P</t>
  </si>
  <si>
    <t>automātslēdzis C16A 1p</t>
  </si>
  <si>
    <t>automātslēdzis C16A 3p</t>
  </si>
  <si>
    <t>Objekta adrese :''Dižzeme'',Dižstende, Lībagu pag.,Talsu nov.</t>
  </si>
  <si>
    <t>Celtniecības sadzīves konteinera  2,2x6,2m uzstādīšana un noma uz būvniecības periodu 4 mēn.</t>
  </si>
  <si>
    <t>Pagaidu pārvietojamās tualetes montāža un noma uz būvniecības periodu 4 mēn.</t>
  </si>
  <si>
    <t>Būvinstrumentu noliktavas uzstādīšana un noma</t>
  </si>
  <si>
    <t>Veco siltumnīcu demontāža</t>
  </si>
  <si>
    <t>Objekta nosaukums : Palīgkorpusa izbūve</t>
  </si>
  <si>
    <t>Ēkas asu nospraušana dabā</t>
  </si>
  <si>
    <t>1ēka</t>
  </si>
  <si>
    <t>Augsnes nogriešana un pārvietošana līdz 30m ar buldozeru, būvlaukuma plānēšana</t>
  </si>
  <si>
    <t>buldozers</t>
  </si>
  <si>
    <t>buldozera transportēšana</t>
  </si>
  <si>
    <t>Būvbedres izrakšana ar ekskavatoru</t>
  </si>
  <si>
    <t>ekskavators</t>
  </si>
  <si>
    <t>Grunts iekraušana automašīnās un izvešana</t>
  </si>
  <si>
    <t>Grunts atpakaļaizbēršana no ārpuses ar blietēšanu</t>
  </si>
  <si>
    <t xml:space="preserve">Grunts atpakaļaizbēršana iekšpusē ar blietēšanu </t>
  </si>
  <si>
    <t>Zemes darbi</t>
  </si>
  <si>
    <t>Pamati</t>
  </si>
  <si>
    <t>Šķembu pamatnes izveide</t>
  </si>
  <si>
    <t>0500000</t>
  </si>
  <si>
    <t>Būvgružu  savākšana, aizvešana un  utilizācija</t>
  </si>
  <si>
    <t xml:space="preserve"> - sūknis</t>
  </si>
  <si>
    <t>m/st</t>
  </si>
  <si>
    <t>Veidņu montāža/demontāža stabveida pamatiem</t>
  </si>
  <si>
    <t xml:space="preserve">veidņu noma (2 ned.)  </t>
  </si>
  <si>
    <t>konusi ,aizbāžņi, caurulītes, skrūves</t>
  </si>
  <si>
    <t>veidņu eļļa</t>
  </si>
  <si>
    <t xml:space="preserve"> - eļļas smidzinātājs</t>
  </si>
  <si>
    <t>ned.</t>
  </si>
  <si>
    <t xml:space="preserve">Metāla stiegrojuma  ierīkošana </t>
  </si>
  <si>
    <t>tn</t>
  </si>
  <si>
    <t>Stabveida dz./betona pamatu betonēšana</t>
  </si>
  <si>
    <t>Veidņu montāža/demontāža lentveida pamatiem</t>
  </si>
  <si>
    <t xml:space="preserve">veidņu noma </t>
  </si>
  <si>
    <t>sūknis</t>
  </si>
  <si>
    <t>m/st.</t>
  </si>
  <si>
    <t>vibrolata</t>
  </si>
  <si>
    <t>Veidņu  montāža un demontāža   pamata siju  betonēšanai</t>
  </si>
  <si>
    <t>Pamatu siju betonēšana</t>
  </si>
  <si>
    <t>šķembas</t>
  </si>
  <si>
    <t>13-00000</t>
  </si>
  <si>
    <t>Grīgas plātnes siltināšana</t>
  </si>
  <si>
    <t>Grīdas plātnes GP1 b=150mm betonēšana</t>
  </si>
  <si>
    <t xml:space="preserve"> - armatūra 12-B500B</t>
  </si>
  <si>
    <t xml:space="preserve"> - betons C16/20</t>
  </si>
  <si>
    <t xml:space="preserve">Lentveida pamata betonēšana </t>
  </si>
  <si>
    <t xml:space="preserve"> - armatūra 6-B500B</t>
  </si>
  <si>
    <t>Enkubloka E1izgatavošana un montāža</t>
  </si>
  <si>
    <t>Šķembu pamatnes b=200mm ar blietēšanu ierīkošana grīdas plātnes betonēšanai</t>
  </si>
  <si>
    <t>Smilts slāņa b=30mm izveide</t>
  </si>
  <si>
    <t>smilts</t>
  </si>
  <si>
    <t>ekstrudēts putupolistirols Isover EPS 200, b=100mm</t>
  </si>
  <si>
    <t>Tvaika izolācijas PE 0.2 ieklāšana</t>
  </si>
  <si>
    <t>tvaika izolācijas PE 0.2</t>
  </si>
  <si>
    <t>betons C20/25 ar disp. stiegrojumu</t>
  </si>
  <si>
    <t>Betona grīdas slīpēšana</t>
  </si>
  <si>
    <t>Betona grīdas apstrāde ar cietinātāju, pretputēšanas pārklājumu</t>
  </si>
  <si>
    <t>Vienkomponenta poliuretāna kompozīcijas pārklājums</t>
  </si>
  <si>
    <t>Metāla konstrukcijas</t>
  </si>
  <si>
    <t>Kolonnu metāla konstrukciju izgatavošana un montāža</t>
  </si>
  <si>
    <t>kvadrātveida caurules 140x140x5</t>
  </si>
  <si>
    <t>Statņu metāla konstrukciju izgatavošana un montāža</t>
  </si>
  <si>
    <t>kvadrātveida caurules 80x80x3</t>
  </si>
  <si>
    <t>montāžas materiāli</t>
  </si>
  <si>
    <t>Saišu metāla konstrukciju izgatavošana un montāža</t>
  </si>
  <si>
    <t>Jumta metāla  konstrukciju izgatavošana un montāža</t>
  </si>
  <si>
    <t>Dubult -T profils IPE 180</t>
  </si>
  <si>
    <t>Jumta kopturu Z-profilu montāža</t>
  </si>
  <si>
    <t>Z-profils Z200A1.5</t>
  </si>
  <si>
    <t>Metāla konstrukciju pretkorozijas apstrāde</t>
  </si>
  <si>
    <t>Konstrukciju gruntēšana</t>
  </si>
  <si>
    <t>TIKKURILA grunts vai analoga</t>
  </si>
  <si>
    <t>litri</t>
  </si>
  <si>
    <t>Konstrukciju krāsošana</t>
  </si>
  <si>
    <t>TIKKURILA industriālā krāsa vai analoga</t>
  </si>
  <si>
    <t>kvadrātveida caurules 60x60x3</t>
  </si>
  <si>
    <t>kvadrātveida caurules 40x40x3</t>
  </si>
  <si>
    <t>pārējas detaļas (plaukts, plātne, kronšteins)</t>
  </si>
  <si>
    <t>Būvkonstrukcijas</t>
  </si>
  <si>
    <t>8</t>
  </si>
  <si>
    <t>9</t>
  </si>
  <si>
    <t>10</t>
  </si>
  <si>
    <t>Deformācijas šuvju izveide</t>
  </si>
  <si>
    <t>papildelementi (stiprinājumi, starta profili, specelementi ārējos un iekšējos stūros, pa logu perimetru, blīvējuma materiāli u.c.)</t>
  </si>
  <si>
    <t xml:space="preserve">daudzslānu sienu vates paneļu 160mm  </t>
  </si>
  <si>
    <t>Sastatņu noma, montāža un demontāža</t>
  </si>
  <si>
    <t>sastatņu noma (1 mēn.)</t>
  </si>
  <si>
    <t>1</t>
  </si>
  <si>
    <t>2</t>
  </si>
  <si>
    <t>Daudzslānu sienu paneļu 160mm ar vates pildījumu montāža, ieskaitot papildelementus (stiprinājumi, starta profili, specelementi ārējos un iekšējos stūros, pa logu perimetru, blīvējuma materiāli u.c.)</t>
  </si>
  <si>
    <t>trapecveida profilētā tērauda loksnes T20</t>
  </si>
  <si>
    <t xml:space="preserve">Fasādes apšuvums ar caurspīdīgiem stikla šķiedra loksnēm </t>
  </si>
  <si>
    <t>caurspīdīgas stikla šķiedra loksnes</t>
  </si>
  <si>
    <t>Sienu koptura montāža</t>
  </si>
  <si>
    <t xml:space="preserve">profils C120 1.5 </t>
  </si>
  <si>
    <t xml:space="preserve">profils C100 1.5 </t>
  </si>
  <si>
    <t>papildelementi (stiprinājumi, starta profili, specelementi ārējos un iekšējos stūros,blīvējuma materiāli u.c.)</t>
  </si>
  <si>
    <t>Sienu mūrēšana ar keramzītbetona blokiem</t>
  </si>
  <si>
    <t>Fasādes apšuvums ar trapecveida profilētā tērauda loksniēm T20</t>
  </si>
  <si>
    <t>keramzītbetona bloki b=200mm</t>
  </si>
  <si>
    <t>keramzītbetona bloki b=100mm</t>
  </si>
  <si>
    <t>armatūra</t>
  </si>
  <si>
    <t xml:space="preserve">mūrjava </t>
  </si>
  <si>
    <t>06-00000</t>
  </si>
  <si>
    <t>Sienas siltumizolācija ar cieto minerālo vati b=100mm</t>
  </si>
  <si>
    <t>cietās minerālvate plāksnes b=100mm</t>
  </si>
  <si>
    <t>Logs L-1 ar vēramo/atgāžamo vērtni 2380x2180mm</t>
  </si>
  <si>
    <t>L-1, S= 5,19 m2</t>
  </si>
  <si>
    <t>Logs L-2 ar vēramo/atgāžamo vērtni 1180x1080mm</t>
  </si>
  <si>
    <t xml:space="preserve">  S=1,28m2</t>
  </si>
  <si>
    <t>Logs L-3 ar  vēramo/atgāžamo vērtni  480X1080mm</t>
  </si>
  <si>
    <t xml:space="preserve"> S=0,52</t>
  </si>
  <si>
    <t>Durvis</t>
  </si>
  <si>
    <t>Metāla ādurvju bloks durvju bloks  D-1 siltināts, divviru 1980x2430mm , 4,81 m2, 1 gab.</t>
  </si>
  <si>
    <t>Metāla durvju bloks  D-1 1980x2430mm , 4,81m2, 1gab.</t>
  </si>
  <si>
    <t>Metāla ārdurvju bloks  D-2 , nesiltināts,980x2130 mm, 2,09 m2,  3gab.</t>
  </si>
  <si>
    <t>Metāla iekšdurvju bloks  D-3 siltināts, stiklots, 980x2130mm, 2,09 m2,  2gab.</t>
  </si>
  <si>
    <t>Metāla iekšdurvju bloks  D-3 siltināts, stiklots, 980x2130mm</t>
  </si>
  <si>
    <t>Metāla iekšdurvju bloks  D-4, EI 30, siltināts,ar mehānisko aizvērēju 980x2130mm, 2,09m2  2gab.</t>
  </si>
  <si>
    <t>Metāla iekšdurvju bloks  D-5, siltināts,780x2130mm</t>
  </si>
  <si>
    <t>Metāla iekšdurvju bloks  D-4, EI 30, siltināts,ar mehānisko aizvērēju 980x2130mm, 2,09m2  1gab.</t>
  </si>
  <si>
    <t>Vārti</t>
  </si>
  <si>
    <t>Paceļamie vārti ar durvīm segmentveida</t>
  </si>
  <si>
    <t>Paceļamie vārti ar durvīm segmentveida, aile 2500x3200 mm</t>
  </si>
  <si>
    <t>Metāla ārdurvju bloks  D-5 , 5 siltināts,780x2130 mm, 1,81 m2,  1 gab.</t>
  </si>
  <si>
    <t xml:space="preserve">trapecveida profilēta tērauda loksnes T45 </t>
  </si>
  <si>
    <t xml:space="preserve">caurspīdīga stikla šķiedras loksnes </t>
  </si>
  <si>
    <t>jumta kore</t>
  </si>
  <si>
    <t xml:space="preserve"> Trapecveida jumta profila T45 montāža</t>
  </si>
  <si>
    <t xml:space="preserve">Pažobeļu apšuvums ar profilēto trapecveida loksnēm </t>
  </si>
  <si>
    <t xml:space="preserve">profilētās trapecveida loksnes </t>
  </si>
  <si>
    <t>Daudzslānu griestu paneļu 160mm ar vates pildījumu montāža, ieskaitot papildelementus (stiprinājumi, starta profili, specelementi ārējos un iekšējos stūros, pa logu perimetru, blīvējuma materiāli u.c.)</t>
  </si>
  <si>
    <t>Veidņu  montāža un demontāža   grīdas plātnes  betonēšanai</t>
  </si>
  <si>
    <t>Logi un durvis</t>
  </si>
  <si>
    <t>Jumts</t>
  </si>
  <si>
    <t>Siltummezgls</t>
  </si>
  <si>
    <t>Iekšējie elektroapgādes tīkli</t>
  </si>
  <si>
    <t xml:space="preserve">Sadalne GS-1 </t>
  </si>
  <si>
    <t>Sadalnes(EL-6)</t>
  </si>
  <si>
    <t>drošinātājs NH-00 160A</t>
  </si>
  <si>
    <t>automātslēdzis C100 3P</t>
  </si>
  <si>
    <t>automātslēdzis C20A 1p</t>
  </si>
  <si>
    <t>automātslēdzis B10 1P</t>
  </si>
  <si>
    <t>automātslēdzis C6 1P</t>
  </si>
  <si>
    <t>Sadalne AVS-1</t>
  </si>
  <si>
    <t>automātslēdzis C10A 3P</t>
  </si>
  <si>
    <t>automātslēdzis C6A 1P</t>
  </si>
  <si>
    <t>Sadalne AVS-2</t>
  </si>
  <si>
    <t>Sadalne AVS-3</t>
  </si>
  <si>
    <t>Sadalne AVS-4</t>
  </si>
  <si>
    <t>Sadalne AVS-5</t>
  </si>
  <si>
    <t>Sadalne AVS-6</t>
  </si>
  <si>
    <t>IUS sadalnes statne ST</t>
  </si>
  <si>
    <t>Kabelis ar vara dzīslām NYY-J-5x35</t>
  </si>
  <si>
    <t>Spēka kabelis H07V-K-1X16</t>
  </si>
  <si>
    <t>Spēka kabelis H07V-K-1X25</t>
  </si>
  <si>
    <t>Rozete V/A 230V IP65</t>
  </si>
  <si>
    <t>Rozete V/A 400V IP65</t>
  </si>
  <si>
    <t>Kombinēta rozete 400+230V, IP67</t>
  </si>
  <si>
    <t>Vienpolīgs slēdzis IP55, V/A</t>
  </si>
  <si>
    <t>Divpolīgs slēdzis IP55, V/A</t>
  </si>
  <si>
    <t>Pārslēdzis IP55,V/a</t>
  </si>
  <si>
    <t>Savienojuma kārbas</t>
  </si>
  <si>
    <t>Stiprinājumi un caurules</t>
  </si>
  <si>
    <t>PVH aizsargcaurule d=16mm</t>
  </si>
  <si>
    <t>Gofrēta caurule D16mm</t>
  </si>
  <si>
    <t>Gofrēta caurule D20mm</t>
  </si>
  <si>
    <t>Kabeļu trepes KS20-200</t>
  </si>
  <si>
    <t>Kabeļu trepes MEK-70 HDG</t>
  </si>
  <si>
    <t>Tērauda trose 4mm</t>
  </si>
  <si>
    <t>C veida profils L=2000mm</t>
  </si>
  <si>
    <t>Plafons LED v/a IP65,12W</t>
  </si>
  <si>
    <t>Akumulators 1h darbībai</t>
  </si>
  <si>
    <t>Termonosēdinama caurule</t>
  </si>
  <si>
    <t>Stieples turētāji sienai 8mm</t>
  </si>
  <si>
    <t>Stieples turētāji uz jumta 8mm</t>
  </si>
  <si>
    <t>Betona bloks FandFix 16kg</t>
  </si>
  <si>
    <t>Zibensaizsardzība</t>
  </si>
  <si>
    <t>Aukstā ūdensapgāde</t>
  </si>
  <si>
    <t>Unipipe kompozītcaurule Ø63×6.0 ar veidgabaliem</t>
  </si>
  <si>
    <t>Pretkondensata izolācija čaulās b=20mm ar folija pārklājumu 42/20</t>
  </si>
  <si>
    <t>Pretkondensata izolācija čaulās b=20mm ar folija pārklājumu 54/20</t>
  </si>
  <si>
    <t>Pretkondensata izolācija čaulās b=20mm ar folija pārklājumu 22/20</t>
  </si>
  <si>
    <t>Pretkondensata izolācija čaulās b=20mm ar folija pārklājumu 28/20</t>
  </si>
  <si>
    <t>Pretkondensata izolācija čaulās b=20mm ar folija pārklājumu 35/20</t>
  </si>
  <si>
    <t>Pretkondensata izolācija čaulās b=30mm ar folija pārklājumu 64/20</t>
  </si>
  <si>
    <t>Aukstā un kārstā ūdens jaucējkrāns roku mazgājamam galdam</t>
  </si>
  <si>
    <t>Laistīšanas ūdensapgāde līdz 10m3 tvertnes</t>
  </si>
  <si>
    <t>Ventilis DN50</t>
  </si>
  <si>
    <t>Pretvārsts DN50</t>
  </si>
  <si>
    <t>Laistīšanas ūdensapgāde no 2m3 tvertnes</t>
  </si>
  <si>
    <t>Unipipe kompozītcaurule Ø50×4.5 ar veidgabaliem</t>
  </si>
  <si>
    <t xml:space="preserve">Laistīšanas krāns D20  ar šlūteni un pievienojuma veidgabalu pie laistāmā krāna </t>
  </si>
  <si>
    <t>Ventilis DN40</t>
  </si>
  <si>
    <t>Pretvārsts DN40</t>
  </si>
  <si>
    <t>Ventilis DN20</t>
  </si>
  <si>
    <t>Boilers V=100L</t>
  </si>
  <si>
    <t>Lodveida ventilis PN16</t>
  </si>
  <si>
    <t>Elektriskais sildītājs 15L-1,5kW (zem izlietnes)</t>
  </si>
  <si>
    <t>Sadzīves kanalizācijas tīkls</t>
  </si>
  <si>
    <t>DN110</t>
  </si>
  <si>
    <t>Aizsargčaula DN110mm caur dzelzbetona konstrukcijām</t>
  </si>
  <si>
    <t>Aizsargčaula DN50mm caur dzelzbetona  konstrukcijām</t>
  </si>
  <si>
    <t>DN50-110</t>
  </si>
  <si>
    <t>Revīzijas, tīrāmās lūkas utml.</t>
  </si>
  <si>
    <t>Keramikas rokumazgātne ar sifonu un kronšteiniem</t>
  </si>
  <si>
    <t>Iekšējie ūdensvada un kanalizācijas tīkli</t>
  </si>
  <si>
    <t>Radiatoru apkures sistēma T13/T23</t>
  </si>
  <si>
    <t>Cauruļvads, tērauda</t>
  </si>
  <si>
    <t>Veidgabals - līkums-45</t>
  </si>
  <si>
    <t>Veidgabals - T-90</t>
  </si>
  <si>
    <t>Tērauda paneļu radiators komplektā ar korķi, atgaisotāju un stiprināšanas kronšteiniem</t>
  </si>
  <si>
    <t>Automātiskie atgaisotāji ar noslēgvārstiem DN15</t>
  </si>
  <si>
    <t>Termometrs 0…+100 C</t>
  </si>
  <si>
    <t>Manometrs 0...4 bar</t>
  </si>
  <si>
    <t>Cauruļvads, tērauda D15mm</t>
  </si>
  <si>
    <t>Cauruļvads, tērauda D20mm</t>
  </si>
  <si>
    <t>Veidgabals - līkums-45-20mm</t>
  </si>
  <si>
    <t>Veidgabals - līkums-90-15mm</t>
  </si>
  <si>
    <t>Veidgabals - līkums-90-20mm</t>
  </si>
  <si>
    <t>Tērauda paneļu radiators komplektā ar korķi, atgaisotāju un stiprināšanas kronšteiniem C11-300-500</t>
  </si>
  <si>
    <t xml:space="preserve">Tērauda paneļu radiators komplektā ar korķi, atgaisotāju un stiprināšanas kronšteiniem C11-400-1200 </t>
  </si>
  <si>
    <t>Tērauda paneļu radiators komplektā ar korķi, atgaisotāju un stiprināšanas kronšteiniem C22-900-1600</t>
  </si>
  <si>
    <t>Radiatora vārsts komplektā ar termogalvu RTD-N  DN10</t>
  </si>
  <si>
    <t>Izolācija - porgumijas čaulas D15, b=20 Tubolit DG</t>
  </si>
  <si>
    <t>Izolācija - porgumijas čaulas D20,Tubolit DG</t>
  </si>
  <si>
    <t>Izolācija veidgabaliem - porgumijas čaulas Tubolit DG</t>
  </si>
  <si>
    <t xml:space="preserve">Termometrs 0…+100 C </t>
  </si>
  <si>
    <t>t.m</t>
  </si>
  <si>
    <t>Sildventilatoru apkures sistēma T11/T12</t>
  </si>
  <si>
    <t>Sildventilators SV1; SV8
Nel.=0.14 kW
400V/3~
Masa - 30 kg
Komplektā ar montāžas rāmi, plūsmas attālumu regulējošu resti, vadības bloku.</t>
  </si>
  <si>
    <t>Sildventilators SV2; SV3; SV4; SV5; SV6; SV7; SV9
Nel.=0.3 kW
400V/3~
Masa - 40 kg
Komplektā ar montāžas rāmi, plūsmas attālumu regulējošu resti, vadības bloku.</t>
  </si>
  <si>
    <t>Sildventilators SV10
Nel.=0.14 kW
400V/3~
Masa - 30 kg
Komplektā ar montāžas rāmi, plūsmas attālumu regulējošu resti, vadības bloku.</t>
  </si>
  <si>
    <t>Noslēgvārsts</t>
  </si>
  <si>
    <t>Izolācija - minerālvates čaulas ar folijas pārklājumu</t>
  </si>
  <si>
    <t>Izolācija veidgabaliem - minerālvates čaulas ar folijas pārklājumu</t>
  </si>
  <si>
    <t>Izolācija veidgabaliem - minerālvates čaulas ar folijas pārklājumu b=50mm</t>
  </si>
  <si>
    <t>Ultimate U Protect 1000 ALU2</t>
  </si>
  <si>
    <t>Sienu un galdu apkures sistēma T12/T22</t>
  </si>
  <si>
    <t>Balansējošais vārsts</t>
  </si>
  <si>
    <t>Visas sistēmas</t>
  </si>
  <si>
    <t>Etilēnglikola šķīdums 35%</t>
  </si>
  <si>
    <t>Krāsošanas materiāli</t>
  </si>
  <si>
    <t>Sistēmu marķēšanas materiāli</t>
  </si>
  <si>
    <t>Montāžas un stiprināšanas elementi (skrūves, blīvēšanas materiāli, vītņstieņi, iekares, u.c.)</t>
  </si>
  <si>
    <t>Automātikas kabeļi un kabeļu montāžas materiāli (plastmasas aizsargcaurules, stiprinājumi, spailes, kārbas,  u.c.)</t>
  </si>
  <si>
    <t>Izolācijas montāžas elementi - līme, noseglentas, u.c.</t>
  </si>
  <si>
    <t>Cauruļvads, tērauda DN25</t>
  </si>
  <si>
    <t>Cauruļvads, tērauda DN32</t>
  </si>
  <si>
    <t>Cauruļvads, tērauda DN40</t>
  </si>
  <si>
    <t>Cauruļvads, tērauda DN50</t>
  </si>
  <si>
    <t>Cauruļvads, tērauda DN65</t>
  </si>
  <si>
    <t>Veidgabals - līkums-90/25</t>
  </si>
  <si>
    <t>Veidgabals - līkums-90/65</t>
  </si>
  <si>
    <t>Veidgabals - T-90 32/32/25</t>
  </si>
  <si>
    <t>Veidgabals - T-90  40/40/25</t>
  </si>
  <si>
    <t>Veidgabals - T-90 50/50/25</t>
  </si>
  <si>
    <t>Veidgabals - pāreja 32/25</t>
  </si>
  <si>
    <t>Veidgabals - pāreja 40/25</t>
  </si>
  <si>
    <t>Veidgabals - pāreja 50/32</t>
  </si>
  <si>
    <t>Veidgabals - pāreja 65/50</t>
  </si>
  <si>
    <t>Veidgabals - līkums-45 /25</t>
  </si>
  <si>
    <t>Veidgabals - līkums-45 /50</t>
  </si>
  <si>
    <t>Veidgabals - līkums-90  25</t>
  </si>
  <si>
    <t>Veidgabals - līkums-90  40</t>
  </si>
  <si>
    <t>Veidgabals - līkums-90  50</t>
  </si>
  <si>
    <t>Veidgabals - līkums-90  65</t>
  </si>
  <si>
    <t>Veidgabals - līkums-41 25</t>
  </si>
  <si>
    <t>Veidgabals - T-90 25/25</t>
  </si>
  <si>
    <t>Veidgabals - T-90 40/40/25</t>
  </si>
  <si>
    <t>Veidgabals - T-90 40/40</t>
  </si>
  <si>
    <t>Veidgabals - T-90 50/50/40</t>
  </si>
  <si>
    <t>Veidgabals - T-90 65/65/25</t>
  </si>
  <si>
    <t>Veidgabals - T-90 65/65</t>
  </si>
  <si>
    <t>Veidgabals - pāreja 50/40</t>
  </si>
  <si>
    <t xml:space="preserve">Izolācija - minerālvates čaulas ar folijas pārklājumu b=50mm </t>
  </si>
  <si>
    <t>Izolācija - minerālvates čaulas ar folijas pārklājumu b=50mm DN65</t>
  </si>
  <si>
    <t>Noslēgvārsts  DN25 ar elektropiedziņu</t>
  </si>
  <si>
    <t>Granulu apkures katls K1 
Qsild.jauda=150 kW
Qsilt.slodze=162 kW
Nel.=0.6kW  
Masa - 1740 kg
Izmēri:
AxPxDz (1919x1250x2155mm);
Komplektā ar vadības moduli, granulu degli.</t>
  </si>
  <si>
    <t>OPOP Black star 150 kW</t>
  </si>
  <si>
    <t>Āra gaisa temperatūras devējs</t>
  </si>
  <si>
    <t>Granulu tvertne
Nel.=1 kW
230V/1~;
Komplektā ar granulu padeves aprīkojumu</t>
  </si>
  <si>
    <t>MAFA MIDI 730 L+MIDI 520 L</t>
  </si>
  <si>
    <t>Rūpnieciski izolēts dūmvads d200/300.
L=7m;
Komplektā ar pievienojuma elementiem, tīrīšanas lūku, jumta šķērsojuma elementiem, u.c.</t>
  </si>
  <si>
    <t>d200/300</t>
  </si>
  <si>
    <t>Akumulācijas tvertne
V=3000L
Izmēri:
Diametrs - 1250 mm (ar izolāciju - 1450 mm),
augstums - 2750 mm;
Komplektā ar izolāciju</t>
  </si>
  <si>
    <t>Galmet SG(B)3000</t>
  </si>
  <si>
    <t>Cirkulācijas sūknis CS1
G=2,18 l/s
H=4,0m</t>
  </si>
  <si>
    <t>Grundfos / MAGNA1 32-100</t>
  </si>
  <si>
    <t>Cirkulācijas sūknis CS2.1
G=1,49 l/s
H=4,0m</t>
  </si>
  <si>
    <t>Grundfos / MAGNA3 25-80</t>
  </si>
  <si>
    <t>Cirkulācijas sūknis CS2.2
G=0,56 l/s
H=3,0m</t>
  </si>
  <si>
    <t>Grundfos / MAGNA1 25-40</t>
  </si>
  <si>
    <t>Cirkulācijas sūknis CS2.3
G=0,062 l/s
H=3,0m</t>
  </si>
  <si>
    <t>Grundfos / ALPHA2 25-50 180</t>
  </si>
  <si>
    <t>Izplešanās tvertne
V=600 L, 3 bar.</t>
  </si>
  <si>
    <t xml:space="preserve"> Statico SU 600.3</t>
  </si>
  <si>
    <t>Izplešanās tvertne
V=35 L, 3 bar.</t>
  </si>
  <si>
    <t xml:space="preserve"> Statico SD 35.3</t>
  </si>
  <si>
    <t>Sistēmas uzpildes mezgls (etilēnglikols), DN20. Komplektā ietilpst noslēgvārsti -  2 gab., filtrs - 1 gab., vienv.vārsts - 1 gab., plūsmas skaitītājs - 1 gab., manometrs (1 gab.) ar noslēgvārstiem - 2 gab., rokas sūknis 1 gab.</t>
  </si>
  <si>
    <t>Etilēnglikola tvertne
V=100 L</t>
  </si>
  <si>
    <t>V=100 L</t>
  </si>
  <si>
    <t>Drošības vārsts
DN 25, 3 bar.</t>
  </si>
  <si>
    <t>DSV 25-3,0 DGH</t>
  </si>
  <si>
    <t>Noslēgvārsts ar iztukšošanas ventili</t>
  </si>
  <si>
    <t>DLV 20</t>
  </si>
  <si>
    <t>Trisceļu regulējošais vārsts ar elektropiedziņu</t>
  </si>
  <si>
    <t>CV316 RGA DN50
kvs=31.5
TA-MC 100/24</t>
  </si>
  <si>
    <t>CV316 MZ DN25
kvs=8
TA-MC 15/24</t>
  </si>
  <si>
    <t>CV316 MZ DN15
kvs=1
TA-MC 15/24</t>
  </si>
  <si>
    <t>DN65</t>
  </si>
  <si>
    <t>DN10</t>
  </si>
  <si>
    <t>Gružu filtrs</t>
  </si>
  <si>
    <t>Automātiskie atgaisotāji DN15</t>
  </si>
  <si>
    <t>0…+100 C</t>
  </si>
  <si>
    <t>0…4 bar</t>
  </si>
  <si>
    <t>Veidgabali - pārejas, līkumi, trejgabali, u.c.</t>
  </si>
  <si>
    <t>15-100</t>
  </si>
  <si>
    <t>Izolācija - porgumijas čaulas</t>
  </si>
  <si>
    <t>Tubolit DG</t>
  </si>
  <si>
    <t>Izolācija veidgabaliem - porgumijas čaulas</t>
  </si>
  <si>
    <t>Balansējošais vārsts DN10</t>
  </si>
  <si>
    <t>Balansējošais vārsts DN 15</t>
  </si>
  <si>
    <t>Noslēgvārsts DN25</t>
  </si>
  <si>
    <t>Noslēgvārsts DN40</t>
  </si>
  <si>
    <t>Kombinētais vārsts - balansējošais, regulējošais DN15</t>
  </si>
  <si>
    <t>Kombinētais vārsts - balansējošais, regulējošais DN20</t>
  </si>
  <si>
    <t>Veidgabals - pāreja   65/25</t>
  </si>
  <si>
    <t>Veidgabals - pāreja 65/40</t>
  </si>
  <si>
    <t>Tāme Nr.2-2</t>
  </si>
  <si>
    <t>Pamati, grīdas</t>
  </si>
  <si>
    <t>Siltumnīca</t>
  </si>
  <si>
    <t>Tāme Nr.2.-1</t>
  </si>
  <si>
    <t>Smilts pamatnes izveide</t>
  </si>
  <si>
    <t>Smilts uzberums virs pamatiem</t>
  </si>
  <si>
    <t>Statņu no cauruļiem D70 montāža pamatu izveidei</t>
  </si>
  <si>
    <t>Enkurstieņu montāža</t>
  </si>
  <si>
    <t xml:space="preserve"> - betons C20/25</t>
  </si>
  <si>
    <t>Smilts slāņa b=200mm izveide</t>
  </si>
  <si>
    <t>Tāme Nr.2-1</t>
  </si>
  <si>
    <t>Gaisa mitrinātāji</t>
  </si>
  <si>
    <t>Galdi 1.31x8.00m</t>
  </si>
  <si>
    <t>Pilienlaistīšana</t>
  </si>
  <si>
    <t>Automatika</t>
  </si>
  <si>
    <t>Ūdensapgāde</t>
  </si>
  <si>
    <t>Tvertnes</t>
  </si>
  <si>
    <t>Elektrība</t>
  </si>
  <si>
    <t>Līguma darbi</t>
  </si>
  <si>
    <t>Siltumnīcas izbūves un aprīkojuma montāžas darbi, tajā skaitā:</t>
  </si>
  <si>
    <t xml:space="preserve">Kopsavilkuma aprēķins par darbu vai konstruktīvo elementu veidiem Nr.2 (1.kārta) </t>
  </si>
  <si>
    <t>Instalācijas iekārtas</t>
  </si>
  <si>
    <t>Drošinātājs NH-2, 160A</t>
  </si>
  <si>
    <t>Plastmasas aizsargcaurule 750N ∅=110mm</t>
  </si>
  <si>
    <t>Plastmasas aizsargcaurule 750N ∅=50mm</t>
  </si>
  <si>
    <t>Plastmasas aizsargcaurule 450N ∅=50mm</t>
  </si>
  <si>
    <t xml:space="preserve">Kabeļi </t>
  </si>
  <si>
    <t>Kabelis ar PVC izolāciju AXMK 4x70</t>
  </si>
  <si>
    <t>Kabelis ar PVC izolāciju NYY-J-3x4</t>
  </si>
  <si>
    <t>Kabelis ar PVC izolāciju NYY-J-3x2.5</t>
  </si>
  <si>
    <t>Zemējuma kontūrs</t>
  </si>
  <si>
    <t xml:space="preserve">Pieslēgspaile (lenta-stienis) 30/20mm </t>
  </si>
  <si>
    <t>Zemējuma stienis 20mm/1.5m</t>
  </si>
  <si>
    <t>Stieņa spice T20 (2058)</t>
  </si>
  <si>
    <t xml:space="preserve">Zemējuma lenta (cinkots plakandzelzis) 30x3,5mm </t>
  </si>
  <si>
    <t>Pretkorozijas lenta 50mm/10m</t>
  </si>
  <si>
    <t>Palīgmateriāli, papilddarbi</t>
  </si>
  <si>
    <t xml:space="preserve">Stiprinajumi un skrūves </t>
  </si>
  <si>
    <t>Tranšejas rakšana, aizbēršana</t>
  </si>
  <si>
    <t>22-00000</t>
  </si>
  <si>
    <t>Ārējie elektrības tīkli (ELT)</t>
  </si>
  <si>
    <t>Ārējie ūdensvada un kanalizācijas tīkli (ŪKT)</t>
  </si>
  <si>
    <t>Ārējie tīkli</t>
  </si>
  <si>
    <t>Finanšu rezerve neparedzētiem darbiem 5%</t>
  </si>
  <si>
    <t xml:space="preserve">Pievienojums esošajam ūdensvadam esošajā laboratorijas ēkā </t>
  </si>
  <si>
    <t>vietas</t>
  </si>
  <si>
    <t>Hidrauliskā pārbaude un dezinfekcija</t>
  </si>
  <si>
    <t>27-00000</t>
  </si>
  <si>
    <t>Ūdensvads no polietilēna spiediena caurulēm PE SGR 11 DN 63mm PN10</t>
  </si>
  <si>
    <t>Laistīšanas ūdens rūpnieciski ražota  sūkņu stacija DN1500mm H=3,94m ar sūkni Unilift AP50B.50.11.A1.V50Hz Q=2.23l/s (Grundfoss), ar celšanas augstumu H=10,86m,</t>
  </si>
  <si>
    <t>Laistīšanas ūdens pašteces cauruļvadi PP gofrētās dubultsienu caurules OD250 ar īscauruli un aizsargresti no ūdenstilpnes līdz sūknētavai</t>
  </si>
  <si>
    <t xml:space="preserve">Hidrauliskā pārbaude </t>
  </si>
  <si>
    <t>Laistīšanas sistēmas ūdensapgāde</t>
  </si>
  <si>
    <t>Kanalizācijas notekūdeņu sistēmas pašteces cauruļvadi PP gofrētās dubultsienu caurules OD160 ar iebūves dziļumu H=1.5m</t>
  </si>
  <si>
    <t>Saliekamo dzelzsbetona grodu  aka ar augšējā daļā  konusa grodu ∅1000 un rūpnieciski ražotu akas pamatni un tekni, kas atbilst LVS EN 1917 prasībām, betons - LVS EN 206-1 un blīvējums EN 681-1 prasībām. Aku vākam jāatbilst LVS EN 124 prasībām. Aku vāks peldošā tipa ķeta vāks 40tn. H līdz 2m un izbūve</t>
  </si>
  <si>
    <t xml:space="preserve">Pievienojums esošajai kanalizācijai </t>
  </si>
  <si>
    <t>Tīklu skalošana un CCTV inspekcijas veikšana un infiltrācijas pārbaudes veikšana izbūvētajiem cauruļvadiem un skatakām</t>
  </si>
  <si>
    <t>Sadzīves kanalizācija</t>
  </si>
  <si>
    <t>Plastmasas PP   kanalizācijas pašteces caurule DN/OD250 , SN8 klase, un izbūve no 1.0m-1.5m, firmas Evopipe caurule ar īscauruli un aizsargsietu</t>
  </si>
  <si>
    <t>Pārplūdes caurule no PP kanalizācijas caurulēm OD 200 SN 8</t>
  </si>
  <si>
    <t>Izlaide novadgrāvī- nostiprinājumi ar akmeņiem</t>
  </si>
  <si>
    <t>Ugunsdzēsības ūdensapgāde</t>
  </si>
  <si>
    <t>Plastmasas Evorain PP   kanalizācijas caurule ar uzmavu lietus ūdens kanalizācijas caurule DN/OD200 , SN8 klase, un izbūve no 0.5m-1.0m, firmas Evopipe caurule vai ekvivalents (Segtā cauruļvada izbūve, skatīt  rasējumu)</t>
  </si>
  <si>
    <t>Plastmasas Evorain PP   kanalizācijas caurule ar uzmavu lietus ūdens kanalizācijas caurule DN/OD250 , SN8 klase, un izbūve no 1.0m-1.5m, firmas Evopipe caurule vai ekvivalents (Segtā cauruļvada izbūve, skatīt  rasējumu)</t>
  </si>
  <si>
    <t>Izlaide novadgrāvī nostiprinājums ar akmeņiem</t>
  </si>
  <si>
    <t>Lietus ūdens kanalizācija</t>
  </si>
  <si>
    <t>Komplektējošie montāžas materiāli</t>
  </si>
  <si>
    <t>Ūdensvads no polietilēna spiediena caurulēm PE DN 63mm PN10 ar iebūves dziļumu 1.80m (ieskaitot zemes darbus)</t>
  </si>
  <si>
    <t xml:space="preserve">Rūpnieciski ražota aizsargcaurule PP caurulei De160 dzelzsbetona aku sienā </t>
  </si>
  <si>
    <t>Rūpnieciski ražotas plastmasas PEH gūlija DN400/315 ar nosēddaļu 0.5 m, kvadrātveida ķeta rāmi (500x500mm), enģēm un resti 40t, H līdz 1.5 m un izbūve</t>
  </si>
  <si>
    <t>Plastmasas Evorain PP   kanalizācijas caurule ar uzmavu lietus ūdens kanalizācijas caurule DN/OD110 , SN8 klase,  izbūve no 0.5m-1.0m, firmas Evopipe caurule vai ekvivalents (Segtā cauruļvada izbūve, skatīt  rasējumu)</t>
  </si>
  <si>
    <t xml:space="preserve">Rūpnieciski ražota aizsargcaurule PP caurulei De250 dzelzsbetona aku sienā un </t>
  </si>
  <si>
    <t xml:space="preserve">Rūpnieciski ražota aizsargcaurule PP caurulei De200 dzelzsbetona aku sienā un </t>
  </si>
  <si>
    <t>31-00000</t>
  </si>
  <si>
    <t>Esošās grunts blīvēšana</t>
  </si>
  <si>
    <t>Ģeotekstils NW13</t>
  </si>
  <si>
    <t>Smilts (salizturīgais slānis) 300mm</t>
  </si>
  <si>
    <t>Betona bruģakmens 80mm (bruģa tips P9-8 Siguldas bloks .)</t>
  </si>
  <si>
    <t>Betona bruģakmens</t>
  </si>
  <si>
    <t>Minerālmateriālu maisījums fr. 0-45 150mm</t>
  </si>
  <si>
    <t>Smilts/cementa maisījums 10:1 b=40mm</t>
  </si>
  <si>
    <t>Nesasitītu minerālmateriāu segums</t>
  </si>
  <si>
    <t>Esošā seguma atjaunošana</t>
  </si>
  <si>
    <t>Teritorijas labiekārtošana (1.kārta)</t>
  </si>
  <si>
    <t>Teritorijas labiekārtošana (2.kārta)</t>
  </si>
  <si>
    <t>Tāme Nr.5-1</t>
  </si>
  <si>
    <t>Segumu izbūve</t>
  </si>
  <si>
    <t>Teritorijas apzaļumošana</t>
  </si>
  <si>
    <t>Parastā egle ''Nidiformis'' 1.5/2/0.6</t>
  </si>
  <si>
    <t>Platlapu liepa ''Rubra'' 20/6/2,5</t>
  </si>
  <si>
    <t>Cotoneaster x suecius ''Coral beauty''0.5/1/0.3</t>
  </si>
  <si>
    <t>Stādāmās vietas sagatavošana h=0.4m dziļumā</t>
  </si>
  <si>
    <t xml:space="preserve"> - melnzeme</t>
  </si>
  <si>
    <t>vieta</t>
  </si>
  <si>
    <t>Stādāmās vietas sagatavošana koku stādīšanai</t>
  </si>
  <si>
    <r>
      <t>m</t>
    </r>
    <r>
      <rPr>
        <vertAlign val="superscript"/>
        <sz val="10"/>
        <rFont val="Arial"/>
        <family val="2"/>
        <charset val="186"/>
      </rPr>
      <t>3</t>
    </r>
    <r>
      <rPr>
        <sz val="10"/>
        <rFont val="Arial"/>
        <family val="2"/>
        <charset val="186"/>
      </rPr>
      <t/>
    </r>
  </si>
  <si>
    <t>Niponas spirea ''Snoumond'' 0.8-1.2/0.8-1/0.6</t>
  </si>
  <si>
    <t>Selekcijas korpuss, ieskaitot tehnoloģisko aprīkojumu</t>
  </si>
  <si>
    <t xml:space="preserve">Selekcijas korpusa un palīgkorpusa iekšējie tīkli, neskaitot tehnoloģisko aprīkojumu </t>
  </si>
  <si>
    <t>Kopsavilkuma aprēķins par darbu vai konstruktīvo elementu veidiem Nr.3            (1.kārta)</t>
  </si>
  <si>
    <t>Objekta nosaukums : Selekcijas korpusa un palīgkorpusa iekšējie tīkli,neskaitot tehnoloģisko aprīkojumu</t>
  </si>
  <si>
    <t>Tāme Nr.3-3</t>
  </si>
  <si>
    <t>Tāme Nr.3-4</t>
  </si>
  <si>
    <t>Tāme Nr.3-5</t>
  </si>
  <si>
    <t>Objekta nosaukums : Ūdensapgāde un kanalizācija, iekšējie tīkli</t>
  </si>
  <si>
    <t>Objekta nosaukums :Apkure</t>
  </si>
  <si>
    <t>Objekta nosaukums : Siltummezgls</t>
  </si>
  <si>
    <t xml:space="preserve">Sadalne GS-2 </t>
  </si>
  <si>
    <t>Silt. 49 gab.</t>
  </si>
  <si>
    <t>Objekta nosaukums : Teritorijas labiekārtojums, 1.kārta</t>
  </si>
  <si>
    <t>Objekta nosaukums : Teritorijas labiekārtojums, 2.kārta</t>
  </si>
  <si>
    <t>Objekta nosaukums : Segumu izbūve</t>
  </si>
  <si>
    <t xml:space="preserve">Kopsavilkuma aprēķins par darbu vai konstruktīvo elementu veidiem Nr.6 (2.kārta) </t>
  </si>
  <si>
    <t>Tāme Nr.6-1</t>
  </si>
  <si>
    <t>Tāme Nr.6-2</t>
  </si>
  <si>
    <t>Apzaļumošana</t>
  </si>
  <si>
    <t>Objekta nosaukums : Apzaļumošana</t>
  </si>
  <si>
    <t>Objekta nosaukums : Ārējie ūdensvada un kanalizācijas tīkli (ŪKT)</t>
  </si>
  <si>
    <t>Saliekamo dzelzsbetona grodu  aka ar augšējā daļā  konusa grodu ∅1500 un rūpnieciski ražotu akas pamatni un tekni, kas atbilst LVS EN 1917 prasībām, betons - LVS EN 206-1 un blīvējums EN 681-1 prasībām. Aka ar dubultu siltinātu  vāku. Aku vāks peldošā tipa ķeta vāks 40tn. H līdz 4,0m un izbūve</t>
  </si>
  <si>
    <t>Palīgkorpusa būvkonstrukcijas</t>
  </si>
  <si>
    <t>Kopsavilkuma aprēķins par darbu vai konstruktīvo elementu veidiem Nr.1,(1.kārta)</t>
  </si>
  <si>
    <t>Objekta nosaukums : Selekcijas korpuss, ieskaitot tehnoloģisko aprīkojumu</t>
  </si>
  <si>
    <t>Objekta nosaukums : Selekcijas korpusa pamati, grīdas</t>
  </si>
  <si>
    <t>Selekcijas korpusa pamati, grīdas</t>
  </si>
  <si>
    <t>Objekta nosaukums : Selekcijas korpusa tehnoloģiskais aprīkojums</t>
  </si>
  <si>
    <t>Selekcijas korpusa tehnoloģiskais aprīkojums</t>
  </si>
  <si>
    <t>Tehnoloģiskais aprīkojums</t>
  </si>
  <si>
    <t xml:space="preserve">Kopsavilkuma aprēķins par darbu vai konstruktīvo elementu veidiem Nr.5 (1.kārta) </t>
  </si>
  <si>
    <t>Tāme Nr.6-3</t>
  </si>
  <si>
    <t>Labiekārtojuma elementi</t>
  </si>
  <si>
    <t>Objekta nosaukums : Labiekārtojuma elementi</t>
  </si>
  <si>
    <t>Parka soliņš Jūrmala</t>
  </si>
  <si>
    <t xml:space="preserve">Kopsavilkuma aprēķins par darbu vai konstruktīvo elementu veidiem Nr.4 (1.kārta) </t>
  </si>
  <si>
    <t xml:space="preserve">Grīdas </t>
  </si>
  <si>
    <t>Smilts slāņa b=300mm izveide</t>
  </si>
  <si>
    <t>G1 (114.8m2)</t>
  </si>
  <si>
    <t>Audzēšanas pārklāja ieklāšana</t>
  </si>
  <si>
    <t>audzēšanas pārklājs</t>
  </si>
  <si>
    <t>G2 (487.9m2)</t>
  </si>
  <si>
    <t>Grīdas plātnes  b=100mm betonēšana</t>
  </si>
  <si>
    <r>
      <t xml:space="preserve">darba samaksas likme (EUR/h),  </t>
    </r>
    <r>
      <rPr>
        <i/>
        <sz val="10"/>
        <rFont val="Arial Narrow"/>
        <family val="2"/>
        <charset val="186"/>
      </rPr>
      <t>t.sk.sociālais nodoklis 24,09%</t>
    </r>
  </si>
  <si>
    <t>10-00000</t>
  </si>
  <si>
    <t xml:space="preserve">apmetuma java </t>
  </si>
  <si>
    <t>špaktele VETONIT vai analogs, 25kg</t>
  </si>
  <si>
    <t>maiss</t>
  </si>
  <si>
    <t>grunts Knauf Tiefengrund vai analogs</t>
  </si>
  <si>
    <t>Sienu krāsošana ar emulsijas krāsu</t>
  </si>
  <si>
    <t xml:space="preserve">emulsijas krāsa VIVACOLOR 7 </t>
  </si>
  <si>
    <t>krāsas tonēšana</t>
  </si>
  <si>
    <t>Dīķa izbūve</t>
  </si>
  <si>
    <t>Vaļņa (h≈0.5m) izveidošanai ap dīķi</t>
  </si>
  <si>
    <t>Būvbedres apstrāde ar mālu t=10cm</t>
  </si>
  <si>
    <t>blietēts māls</t>
  </si>
  <si>
    <t>Zalāja sēšana</t>
  </si>
  <si>
    <t xml:space="preserve">Apgaismojuma armatūra MINI-LEDWEG 2.0 19W </t>
  </si>
  <si>
    <t xml:space="preserve">Apgaismojuma armatūra MINI-LEDWEG 2.0 26W </t>
  </si>
  <si>
    <t>Tērauda balsts, cinkots; L=3,5m</t>
  </si>
  <si>
    <t>Tērauda balsts, cinkots; L=5,5m</t>
  </si>
  <si>
    <t>Konsole T-veida,cinkota; 1,5m/1,0m/15°</t>
  </si>
  <si>
    <t>Konsole I-veida,cinkota; L=2,0m</t>
  </si>
  <si>
    <t>Balsta pamats P-0.8</t>
  </si>
  <si>
    <t>Gumijas blīve pamatam</t>
  </si>
  <si>
    <t>Apgaismojuma armatūra</t>
  </si>
  <si>
    <t>Caurspīdīga siena aizvējam</t>
  </si>
  <si>
    <t>Zemes darbi pamatu betonēšanai</t>
  </si>
  <si>
    <t>Veidņu  montāža un demontāža   pamatu betonēšanai</t>
  </si>
  <si>
    <t>Pamatu betonēšana</t>
  </si>
  <si>
    <t>kvadrātveida caurules 30x30x3</t>
  </si>
  <si>
    <t>kvadrātveida caurules 100x100x4</t>
  </si>
  <si>
    <t>Caurspīdīgas sienas no polikarbonāta loksnēm montāža</t>
  </si>
  <si>
    <t xml:space="preserve">caurspīdīgas polikarbonāta loksnes t=16mm </t>
  </si>
  <si>
    <t>Teritorijas labiekārtojums</t>
  </si>
  <si>
    <t>Betona atdures barjera</t>
  </si>
  <si>
    <t>Betona atdures barjeras montāža</t>
  </si>
  <si>
    <t>Objekta nosaukums : Teritorijas labiekārtojums</t>
  </si>
  <si>
    <t>Objekta nosaukums : Būvlaukumu aprīkošana</t>
  </si>
  <si>
    <t>Objekta nosaukums : Demontāžas  darbi</t>
  </si>
  <si>
    <t>Objekta nosaukums : Elektroapgāde, iekšējie tīkli</t>
  </si>
  <si>
    <t>Objekta nosaukums : Zibensaizsardzība</t>
  </si>
  <si>
    <t xml:space="preserve">                                         (būvdarbu veids vai konstruktīvā elementa nosaukums)</t>
  </si>
  <si>
    <t xml:space="preserve">  Par kopējo summu, EUR:</t>
  </si>
  <si>
    <t xml:space="preserve">    Kopējā darbietilpība, c/h:</t>
  </si>
  <si>
    <t>Prožektors LED ar kust. sensoru V/A (IP65, 30W, 2400lm)</t>
  </si>
  <si>
    <t>Alumīnija stieple d8mm</t>
  </si>
  <si>
    <t>Uztveršanas stienis Fang fix h=2,0m</t>
  </si>
  <si>
    <t xml:space="preserve">Mērījumu spaile (stieple-stieple) 8-10mm </t>
  </si>
  <si>
    <r>
      <t xml:space="preserve">GreenPower LED v/a (IP66, 200W)  </t>
    </r>
    <r>
      <rPr>
        <b/>
        <sz val="10"/>
        <color indexed="10"/>
        <rFont val="Arial"/>
        <family val="2"/>
        <charset val="186"/>
      </rPr>
      <t>Izmaksas iekļautas selekcijas korpusa tehn.aprīkojumā</t>
    </r>
  </si>
  <si>
    <r>
      <t xml:space="preserve">Coreline LED v/a, IP65,57W </t>
    </r>
    <r>
      <rPr>
        <b/>
        <sz val="10"/>
        <color indexed="10"/>
        <rFont val="Arial"/>
        <family val="2"/>
        <charset val="186"/>
      </rPr>
      <t>(pārējie 49 gab. Iekļauti selekcijas korpusa tehn.aprīkojumā)</t>
    </r>
  </si>
  <si>
    <t>t</t>
  </si>
  <si>
    <t>h</t>
  </si>
  <si>
    <t>dībeļi</t>
  </si>
  <si>
    <t>līmējošā java siltumizolācijas plāksnēm SAKRET BK  (vai ekvivalents)</t>
  </si>
  <si>
    <t>Armējošā sieta  iestrāde</t>
  </si>
  <si>
    <t>līmēšanas un armēšanas java SAKRET BAK (vai ekvivalents)</t>
  </si>
  <si>
    <t xml:space="preserve">Stiklašķiedras siets </t>
  </si>
  <si>
    <t>Virsmas gruntēšana</t>
  </si>
  <si>
    <t xml:space="preserve">Plānkārts apmetuma ierīkošana </t>
  </si>
  <si>
    <t>Sakret SMS B       (1,5/2,0mm) silikāta dekoratīvais apmetums (vai ekvivalents)</t>
  </si>
  <si>
    <t>Mūrēto Iekšsienu apmetums</t>
  </si>
  <si>
    <t xml:space="preserve">Mūrēto Iekšsienu, slīpēšana,gruntēšana, </t>
  </si>
  <si>
    <t>Esošā pamata demontāža</t>
  </si>
  <si>
    <t>Esošo pamatu augšas nogriešana (3 gab.)</t>
  </si>
  <si>
    <t>11</t>
  </si>
  <si>
    <t>12</t>
  </si>
  <si>
    <t xml:space="preserve">Konstrukciju attīrīšana </t>
  </si>
  <si>
    <t>1 ēka</t>
  </si>
  <si>
    <t xml:space="preserve">Ēkas asu nospraušana dabā </t>
  </si>
  <si>
    <t>Būves  nosaukums:Siltumnīcas pārbūve par pirmsselekcijas korpusu, selekcijas korpusu,palīgkorpusu un siltumnīcu</t>
  </si>
  <si>
    <t>Objekta nosaukums : Siltumnīcas pārbūve par pirmsselekcijas korpusu, selekcijas korpusu,palīgkorpusu un siltumnīcu</t>
  </si>
  <si>
    <t>Objekta nosaukums : Ārējie elektrības tīkli (ELT)</t>
  </si>
  <si>
    <t>Objekta nosaukums : Selekcijas korpusa  un palīgkorpusa ārējie tīkli</t>
  </si>
  <si>
    <t>Nesasitītu minerālmateriālu segums</t>
  </si>
  <si>
    <r>
      <t xml:space="preserve">darba samaksas likme (EUR/h),  </t>
    </r>
    <r>
      <rPr>
        <b/>
        <i/>
        <sz val="10"/>
        <rFont val="Arial"/>
        <family val="2"/>
        <charset val="186"/>
      </rPr>
      <t>t.sk.sociālais nodoklis 24,09%</t>
    </r>
  </si>
  <si>
    <t>Būvdarbu veids vai
konstruktīvā elementa
nosaukums</t>
  </si>
  <si>
    <t>darba alga</t>
  </si>
  <si>
    <t>būvizstrādājumi</t>
  </si>
  <si>
    <t>mehānismi</t>
  </si>
  <si>
    <t xml:space="preserve">Tāmes izmaksas </t>
  </si>
  <si>
    <t>Pasūtījuma Nr.</t>
  </si>
  <si>
    <r>
      <t xml:space="preserve">darba samaksas likme (EUR/h),  </t>
    </r>
    <r>
      <rPr>
        <i/>
        <sz val="10"/>
        <rFont val="Arial"/>
        <family val="2"/>
        <charset val="186"/>
      </rPr>
      <t>t.sk.sociālais nodoklis 24,09%</t>
    </r>
  </si>
  <si>
    <t>darba samaksas likme (EUR/h),  t.sk.sociālais nodoklis 24,09%</t>
  </si>
  <si>
    <t>būvizstrā-dājumi, t.sk.transporta izdevumi (5%)</t>
  </si>
  <si>
    <r>
      <t xml:space="preserve">būvizstrā-dājumi, </t>
    </r>
    <r>
      <rPr>
        <i/>
        <sz val="10"/>
        <rFont val="Arial Narrow"/>
        <family val="2"/>
        <charset val="186"/>
      </rPr>
      <t>t.sk.transporta izdevumi (5%)</t>
    </r>
  </si>
  <si>
    <t>(būvdarbu veids vai konstruktīvā elementa nosaukums)</t>
  </si>
  <si>
    <t>Palīgkorpusa izbūve</t>
  </si>
  <si>
    <t>Tāme Nr.6-4</t>
  </si>
  <si>
    <t>Ārējie elektrības tīkli (ELT-2)</t>
  </si>
  <si>
    <t>Objekta nosaukums : Ārējie elektrības tīkli (ELT-2)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</si>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</sst>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91" formatCode="0.0"/>
    <numFmt numFmtId="195" formatCode="0.000"/>
    <numFmt numFmtId="202" formatCode="#,##0.0"/>
    <numFmt numFmtId="203" formatCode="_-* #,##0.0_-;\-* #,##0.0_-;_-* &quot;-&quot;??_-;_-@_-"/>
    <numFmt numFmtId="204" formatCode="#,##0.00\ _L_s"/>
    <numFmt numFmtId="205" formatCode="_-* #,##0.00\ _L_s_-;\-* #,##0.00\ _L_s_-;_-* &quot;-&quot;??\ _L_s_-;_-@_-"/>
    <numFmt numFmtId="207" formatCode="#,##0.0\ _L_s"/>
    <numFmt numFmtId="209" formatCode="0.00_ ;\-0.00\ "/>
    <numFmt numFmtId="210" formatCode="0&quot;.&quot;"/>
    <numFmt numFmtId="211" formatCode="0&quot;cilv&quot;"/>
  </numFmts>
  <fonts count="88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Helv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6"/>
      <name val="Arial Narrow"/>
      <family val="2"/>
      <charset val="204"/>
    </font>
    <font>
      <b/>
      <sz val="11"/>
      <name val="Arial Narrow"/>
      <family val="2"/>
      <charset val="204"/>
    </font>
    <font>
      <sz val="10"/>
      <color indexed="17"/>
      <name val="Arial Narrow"/>
      <family val="2"/>
      <charset val="204"/>
    </font>
    <font>
      <sz val="8"/>
      <color indexed="10"/>
      <name val="Arial Narrow"/>
      <family val="2"/>
      <charset val="204"/>
    </font>
    <font>
      <sz val="10"/>
      <color indexed="10"/>
      <name val="Arial Narrow"/>
      <family val="2"/>
      <charset val="204"/>
    </font>
    <font>
      <sz val="9"/>
      <name val="Bookman Old Style"/>
      <family val="1"/>
    </font>
    <font>
      <u/>
      <sz val="10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0"/>
      <name val="Arial"/>
      <family val="2"/>
      <charset val="186"/>
    </font>
    <font>
      <sz val="8"/>
      <name val="Arial"/>
      <family val="2"/>
      <charset val="186"/>
    </font>
    <font>
      <i/>
      <sz val="10"/>
      <name val="Arial Narrow"/>
      <family val="2"/>
      <charset val="204"/>
    </font>
    <font>
      <i/>
      <sz val="12"/>
      <name val="Arial Narrow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u/>
      <sz val="11"/>
      <name val="Arial Narrow"/>
      <family val="2"/>
      <charset val="204"/>
    </font>
    <font>
      <b/>
      <u/>
      <sz val="10"/>
      <name val="Arial"/>
      <family val="2"/>
      <charset val="186"/>
    </font>
    <font>
      <b/>
      <sz val="10"/>
      <name val="Arial"/>
      <family val="2"/>
      <charset val="186"/>
    </font>
    <font>
      <b/>
      <i/>
      <sz val="10"/>
      <name val="Arial"/>
      <family val="2"/>
      <charset val="186"/>
    </font>
    <font>
      <u/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10"/>
      <name val="Arial"/>
      <family val="2"/>
      <charset val="186"/>
    </font>
    <font>
      <vertAlign val="superscript"/>
      <sz val="10"/>
      <name val="Arial"/>
      <family val="2"/>
      <charset val="186"/>
    </font>
    <font>
      <sz val="10"/>
      <color indexed="63"/>
      <name val="Arial"/>
      <family val="2"/>
      <charset val="186"/>
    </font>
    <font>
      <sz val="12"/>
      <name val="Arial"/>
      <family val="2"/>
      <charset val="186"/>
    </font>
    <font>
      <sz val="10"/>
      <color indexed="17"/>
      <name val="Arial"/>
      <family val="2"/>
      <charset val="186"/>
    </font>
    <font>
      <i/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11"/>
      <name val="Arial"/>
      <family val="2"/>
      <charset val="186"/>
    </font>
    <font>
      <sz val="10"/>
      <name val="Arial Narrow"/>
      <family val="2"/>
      <charset val="186"/>
    </font>
    <font>
      <b/>
      <sz val="10"/>
      <name val="Arial Narrow"/>
      <family val="2"/>
      <charset val="186"/>
    </font>
    <font>
      <sz val="10"/>
      <color indexed="8"/>
      <name val="Arial Narrow"/>
      <family val="2"/>
      <charset val="186"/>
    </font>
    <font>
      <sz val="9"/>
      <name val="Arial Narrow"/>
      <family val="2"/>
      <charset val="186"/>
    </font>
    <font>
      <b/>
      <i/>
      <sz val="10"/>
      <name val="Arial Narrow"/>
      <family val="2"/>
      <charset val="186"/>
    </font>
    <font>
      <b/>
      <sz val="10"/>
      <color indexed="8"/>
      <name val="Arial"/>
      <family val="2"/>
      <charset val="186"/>
    </font>
    <font>
      <vertAlign val="superscript"/>
      <sz val="10"/>
      <color indexed="8"/>
      <name val="Arial"/>
      <family val="2"/>
      <charset val="186"/>
    </font>
    <font>
      <sz val="9"/>
      <name val="Arial"/>
      <family val="2"/>
      <charset val="186"/>
    </font>
    <font>
      <sz val="11"/>
      <name val="Arial"/>
      <family val="2"/>
      <charset val="186"/>
    </font>
    <font>
      <u/>
      <sz val="11"/>
      <name val="Arial"/>
      <family val="2"/>
      <charset val="186"/>
    </font>
    <font>
      <b/>
      <sz val="16"/>
      <name val="Arial"/>
      <family val="2"/>
      <charset val="186"/>
    </font>
    <font>
      <sz val="8"/>
      <color indexed="10"/>
      <name val="Arial"/>
      <family val="2"/>
      <charset val="186"/>
    </font>
    <font>
      <sz val="12"/>
      <name val="Courier"/>
      <family val="1"/>
      <charset val="186"/>
    </font>
    <font>
      <sz val="10"/>
      <color indexed="12"/>
      <name val="Calibri"/>
      <family val="2"/>
      <charset val="186"/>
    </font>
    <font>
      <sz val="11"/>
      <color indexed="8"/>
      <name val="Arial"/>
      <family val="2"/>
      <charset val="186"/>
    </font>
    <font>
      <b/>
      <u/>
      <sz val="10"/>
      <name val="Arial Narrow"/>
      <family val="2"/>
      <charset val="186"/>
    </font>
    <font>
      <sz val="10"/>
      <color indexed="8"/>
      <name val="MS Sans Serif"/>
      <family val="2"/>
      <charset val="186"/>
    </font>
    <font>
      <sz val="12"/>
      <name val="BaltCenturyOldStyle"/>
      <family val="2"/>
      <charset val="204"/>
    </font>
    <font>
      <i/>
      <u/>
      <sz val="10"/>
      <name val="Arial"/>
      <family val="2"/>
      <charset val="186"/>
    </font>
    <font>
      <b/>
      <u/>
      <sz val="11"/>
      <name val="Arial"/>
      <family val="2"/>
      <charset val="204"/>
    </font>
    <font>
      <i/>
      <sz val="10"/>
      <name val="Arial Narrow"/>
      <family val="2"/>
      <charset val="186"/>
    </font>
    <font>
      <sz val="10"/>
      <name val="RimHelvetica"/>
      <charset val="186"/>
    </font>
    <font>
      <b/>
      <sz val="10"/>
      <color indexed="10"/>
      <name val="Arial"/>
      <family val="2"/>
      <charset val="186"/>
    </font>
    <font>
      <sz val="11"/>
      <name val="Arial Narrow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9"/>
      <color theme="9" tint="-0.499984740745262"/>
      <name val="Calibri"/>
      <family val="2"/>
      <scheme val="minor"/>
    </font>
    <font>
      <sz val="10"/>
      <color rgb="FF00B05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rgb="FF9900CC"/>
      <name val="Calibri"/>
      <family val="2"/>
      <charset val="186"/>
      <scheme val="minor"/>
    </font>
    <font>
      <sz val="11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theme="1"/>
      <name val="Arial"/>
      <family val="2"/>
      <charset val="186"/>
    </font>
    <font>
      <sz val="11"/>
      <color theme="1"/>
      <name val="Arial"/>
      <family val="2"/>
      <charset val="204"/>
    </font>
    <font>
      <u/>
      <sz val="11"/>
      <color theme="1"/>
      <name val="Calibri"/>
      <family val="2"/>
      <charset val="186"/>
      <scheme val="minor"/>
    </font>
    <font>
      <sz val="11"/>
      <color rgb="FFFF0000"/>
      <name val="Arial"/>
      <family val="2"/>
      <charset val="186"/>
    </font>
    <font>
      <b/>
      <sz val="11"/>
      <color rgb="FFFF0000"/>
      <name val="Calibri"/>
      <family val="2"/>
      <charset val="186"/>
      <scheme val="minor"/>
    </font>
    <font>
      <b/>
      <sz val="10"/>
      <color rgb="FFFF0000"/>
      <name val="Arial"/>
      <family val="2"/>
      <charset val="186"/>
    </font>
    <font>
      <b/>
      <u/>
      <sz val="1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u/>
      <sz val="10"/>
      <color theme="1"/>
      <name val="Arial"/>
      <family val="2"/>
      <charset val="186"/>
    </font>
    <font>
      <sz val="11"/>
      <name val="Calibri"/>
      <family val="2"/>
      <charset val="186"/>
      <scheme val="minor"/>
    </font>
    <font>
      <sz val="10"/>
      <color theme="1"/>
      <name val="Arial"/>
      <family val="2"/>
      <charset val="204"/>
    </font>
    <font>
      <sz val="10"/>
      <name val="Calibri"/>
      <family val="2"/>
      <charset val="186"/>
      <scheme val="minor"/>
    </font>
    <font>
      <sz val="10"/>
      <color rgb="FF0070C0"/>
      <name val="Arial"/>
      <family val="2"/>
      <charset val="186"/>
    </font>
    <font>
      <sz val="10"/>
      <color rgb="FFFF0000"/>
      <name val="Arial"/>
      <family val="2"/>
      <charset val="204"/>
    </font>
    <font>
      <b/>
      <u/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rgb="FF333333"/>
      <name val="Arial"/>
      <family val="2"/>
      <charset val="186"/>
    </font>
    <font>
      <sz val="11"/>
      <color rgb="FF333333"/>
      <name val="Calibri"/>
      <family val="2"/>
      <charset val="186"/>
    </font>
    <font>
      <sz val="10"/>
      <color rgb="FFFF0000"/>
      <name val="Arial"/>
      <family val="2"/>
      <charset val="186"/>
    </font>
    <font>
      <u/>
      <sz val="10"/>
      <color theme="1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23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37">
    <xf numFmtId="0" fontId="0" fillId="0" borderId="0"/>
    <xf numFmtId="43" fontId="61" fillId="0" borderId="0" applyFont="0" applyFill="0" applyBorder="0" applyAlignment="0" applyProtection="0"/>
    <xf numFmtId="0" fontId="62" fillId="0" borderId="1" applyBorder="0">
      <alignment vertical="top"/>
    </xf>
    <xf numFmtId="0" fontId="1" fillId="0" borderId="0"/>
    <xf numFmtId="0" fontId="48" fillId="0" borderId="0" applyBorder="0">
      <alignment vertical="top"/>
    </xf>
    <xf numFmtId="0" fontId="63" fillId="0" borderId="1" applyNumberFormat="0" applyFill="0" applyBorder="0" applyAlignment="0">
      <alignment vertical="top" wrapText="1"/>
    </xf>
    <xf numFmtId="43" fontId="59" fillId="0" borderId="0" applyFont="0" applyFill="0" applyBorder="0" applyAlignment="0" applyProtection="0"/>
    <xf numFmtId="0" fontId="1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59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52" fillId="0" borderId="0"/>
    <xf numFmtId="0" fontId="15" fillId="0" borderId="0" applyProtection="0"/>
    <xf numFmtId="0" fontId="56" fillId="0" borderId="0"/>
    <xf numFmtId="0" fontId="4" fillId="0" borderId="0"/>
    <xf numFmtId="0" fontId="3" fillId="0" borderId="0"/>
    <xf numFmtId="0" fontId="51" fillId="0" borderId="0"/>
    <xf numFmtId="0" fontId="2" fillId="0" borderId="0"/>
    <xf numFmtId="0" fontId="4" fillId="0" borderId="0"/>
    <xf numFmtId="0" fontId="4" fillId="0" borderId="0"/>
    <xf numFmtId="0" fontId="15" fillId="0" borderId="0"/>
    <xf numFmtId="0" fontId="2" fillId="0" borderId="0"/>
    <xf numFmtId="0" fontId="2" fillId="0" borderId="0"/>
    <xf numFmtId="0" fontId="47" fillId="0" borderId="0"/>
    <xf numFmtId="0" fontId="65" fillId="0" borderId="0" applyNumberFormat="0" applyFill="0" applyBorder="0" applyAlignment="0">
      <alignment wrapText="1"/>
    </xf>
    <xf numFmtId="0" fontId="3" fillId="0" borderId="0"/>
    <xf numFmtId="0" fontId="3" fillId="0" borderId="0"/>
    <xf numFmtId="0" fontId="4" fillId="0" borderId="0"/>
    <xf numFmtId="0" fontId="15" fillId="0" borderId="0"/>
    <xf numFmtId="0" fontId="4" fillId="0" borderId="0"/>
  </cellStyleXfs>
  <cellXfs count="669">
    <xf numFmtId="0" fontId="0" fillId="0" borderId="0" xfId="0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Border="1"/>
    <xf numFmtId="2" fontId="9" fillId="0" borderId="0" xfId="0" applyNumberFormat="1" applyFont="1"/>
    <xf numFmtId="2" fontId="10" fillId="0" borderId="0" xfId="0" applyNumberFormat="1" applyFont="1"/>
    <xf numFmtId="0" fontId="11" fillId="0" borderId="0" xfId="0" applyFont="1"/>
    <xf numFmtId="0" fontId="5" fillId="0" borderId="0" xfId="0" applyFont="1" applyAlignment="1">
      <alignment horizontal="left"/>
    </xf>
    <xf numFmtId="2" fontId="6" fillId="0" borderId="0" xfId="0" applyNumberFormat="1" applyFont="1"/>
    <xf numFmtId="0" fontId="5" fillId="0" borderId="0" xfId="34" applyFont="1" applyAlignment="1">
      <alignment horizontal="center" wrapText="1"/>
    </xf>
    <xf numFmtId="0" fontId="5" fillId="0" borderId="0" xfId="34" applyFont="1" applyAlignment="1">
      <alignment wrapText="1"/>
    </xf>
    <xf numFmtId="0" fontId="5" fillId="0" borderId="0" xfId="34" applyFont="1"/>
    <xf numFmtId="0" fontId="5" fillId="0" borderId="1" xfId="34" applyFont="1" applyBorder="1" applyAlignment="1">
      <alignment horizontal="center" vertical="center" wrapText="1"/>
    </xf>
    <xf numFmtId="4" fontId="6" fillId="3" borderId="0" xfId="34" applyNumberFormat="1" applyFont="1" applyFill="1" applyAlignment="1">
      <alignment horizontal="center" vertical="center" wrapText="1"/>
    </xf>
    <xf numFmtId="0" fontId="19" fillId="3" borderId="0" xfId="34" applyFont="1" applyFill="1"/>
    <xf numFmtId="0" fontId="3" fillId="0" borderId="0" xfId="26" applyFont="1" applyAlignment="1">
      <alignment horizontal="left" vertical="center" wrapText="1"/>
    </xf>
    <xf numFmtId="0" fontId="5" fillId="3" borderId="1" xfId="34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66" fillId="0" borderId="0" xfId="0" applyFont="1"/>
    <xf numFmtId="0" fontId="67" fillId="0" borderId="0" xfId="0" applyFont="1"/>
    <xf numFmtId="0" fontId="5" fillId="0" borderId="0" xfId="0" quotePrefix="1" applyFont="1" applyAlignment="1">
      <alignment horizontal="left" vertical="top"/>
    </xf>
    <xf numFmtId="0" fontId="5" fillId="0" borderId="2" xfId="34" applyNumberFormat="1" applyFont="1" applyFill="1" applyBorder="1" applyAlignment="1" applyProtection="1">
      <alignment horizontal="center" vertical="top"/>
    </xf>
    <xf numFmtId="0" fontId="17" fillId="0" borderId="3" xfId="34" applyNumberFormat="1" applyFont="1" applyFill="1" applyBorder="1" applyAlignment="1" applyProtection="1">
      <alignment horizontal="center" vertical="top"/>
    </xf>
    <xf numFmtId="0" fontId="67" fillId="0" borderId="0" xfId="0" applyFont="1" applyAlignment="1">
      <alignment horizontal="center"/>
    </xf>
    <xf numFmtId="0" fontId="5" fillId="0" borderId="0" xfId="34" applyNumberFormat="1" applyFont="1" applyFill="1" applyBorder="1" applyAlignment="1" applyProtection="1">
      <alignment horizontal="left" vertical="top"/>
    </xf>
    <xf numFmtId="0" fontId="21" fillId="0" borderId="0" xfId="34" applyFont="1" applyAlignment="1">
      <alignment horizontal="center" vertical="top"/>
    </xf>
    <xf numFmtId="2" fontId="3" fillId="3" borderId="1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0" fontId="23" fillId="0" borderId="1" xfId="14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 wrapText="1"/>
    </xf>
    <xf numFmtId="2" fontId="25" fillId="3" borderId="1" xfId="0" applyNumberFormat="1" applyFont="1" applyFill="1" applyBorder="1" applyAlignment="1">
      <alignment horizontal="center" vertical="center" wrapText="1"/>
    </xf>
    <xf numFmtId="2" fontId="26" fillId="3" borderId="4" xfId="0" applyNumberFormat="1" applyFont="1" applyFill="1" applyBorder="1" applyAlignment="1">
      <alignment horizontal="center" vertical="center" wrapText="1"/>
    </xf>
    <xf numFmtId="2" fontId="68" fillId="3" borderId="4" xfId="0" applyNumberFormat="1" applyFont="1" applyFill="1" applyBorder="1" applyAlignment="1">
      <alignment horizontal="center" vertical="center" wrapText="1"/>
    </xf>
    <xf numFmtId="2" fontId="15" fillId="3" borderId="4" xfId="0" applyNumberFormat="1" applyFont="1" applyFill="1" applyBorder="1" applyAlignment="1">
      <alignment horizontal="center" vertical="center" wrapText="1"/>
    </xf>
    <xf numFmtId="2" fontId="23" fillId="3" borderId="4" xfId="0" applyNumberFormat="1" applyFont="1" applyFill="1" applyBorder="1" applyAlignment="1">
      <alignment horizontal="center" vertical="center" wrapText="1"/>
    </xf>
    <xf numFmtId="2" fontId="15" fillId="3" borderId="4" xfId="26" applyNumberFormat="1" applyFont="1" applyFill="1" applyBorder="1" applyAlignment="1">
      <alignment horizontal="center" vertical="center" wrapText="1"/>
    </xf>
    <xf numFmtId="4" fontId="68" fillId="3" borderId="4" xfId="0" applyNumberFormat="1" applyFont="1" applyFill="1" applyBorder="1" applyAlignment="1">
      <alignment horizontal="center" vertical="center" wrapText="1"/>
    </xf>
    <xf numFmtId="4" fontId="23" fillId="3" borderId="4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 wrapText="1"/>
    </xf>
    <xf numFmtId="2" fontId="68" fillId="3" borderId="1" xfId="0" applyNumberFormat="1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2" fontId="15" fillId="3" borderId="1" xfId="26" applyNumberFormat="1" applyFont="1" applyFill="1" applyBorder="1" applyAlignment="1">
      <alignment horizontal="center" vertical="center" wrapText="1"/>
    </xf>
    <xf numFmtId="4" fontId="68" fillId="3" borderId="1" xfId="0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right" vertical="center" wrapText="1"/>
    </xf>
    <xf numFmtId="2" fontId="15" fillId="3" borderId="1" xfId="6" applyNumberFormat="1" applyFont="1" applyFill="1" applyBorder="1" applyAlignment="1" applyProtection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1" fontId="15" fillId="3" borderId="1" xfId="0" applyNumberFormat="1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2" fontId="15" fillId="3" borderId="1" xfId="8" applyNumberFormat="1" applyFont="1" applyFill="1" applyBorder="1" applyAlignment="1" applyProtection="1">
      <alignment horizontal="center" vertical="center"/>
    </xf>
    <xf numFmtId="2" fontId="15" fillId="3" borderId="1" xfId="28" applyNumberFormat="1" applyFont="1" applyFill="1" applyBorder="1" applyAlignment="1" applyProtection="1">
      <alignment horizontal="center" vertical="center"/>
    </xf>
    <xf numFmtId="2" fontId="26" fillId="3" borderId="1" xfId="8" applyNumberFormat="1" applyFont="1" applyFill="1" applyBorder="1" applyAlignment="1" applyProtection="1">
      <alignment horizontal="center" vertical="center" wrapText="1"/>
      <protection locked="0"/>
    </xf>
    <xf numFmtId="2" fontId="15" fillId="3" borderId="1" xfId="24" applyNumberFormat="1" applyFont="1" applyFill="1" applyBorder="1" applyAlignment="1">
      <alignment horizontal="center" vertical="center" wrapText="1"/>
    </xf>
    <xf numFmtId="2" fontId="26" fillId="3" borderId="1" xfId="8" applyNumberFormat="1" applyFont="1" applyFill="1" applyBorder="1" applyAlignment="1" applyProtection="1">
      <alignment horizontal="center" vertical="center" wrapText="1"/>
    </xf>
    <xf numFmtId="2" fontId="26" fillId="3" borderId="1" xfId="1" applyNumberFormat="1" applyFont="1" applyFill="1" applyBorder="1" applyAlignment="1" applyProtection="1">
      <alignment horizontal="center" vertical="center" wrapText="1"/>
    </xf>
    <xf numFmtId="191" fontId="15" fillId="3" borderId="1" xfId="8" applyNumberFormat="1" applyFont="1" applyFill="1" applyBorder="1" applyAlignment="1" applyProtection="1">
      <alignment horizontal="right" vertical="center" wrapText="1"/>
    </xf>
    <xf numFmtId="2" fontId="15" fillId="3" borderId="1" xfId="0" applyNumberFormat="1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left" vertical="center" wrapText="1"/>
    </xf>
    <xf numFmtId="0" fontId="15" fillId="3" borderId="1" xfId="34" applyFont="1" applyFill="1" applyBorder="1" applyAlignment="1">
      <alignment horizontal="left" vertical="center" wrapText="1"/>
    </xf>
    <xf numFmtId="2" fontId="23" fillId="3" borderId="1" xfId="0" applyNumberFormat="1" applyFont="1" applyFill="1" applyBorder="1" applyAlignment="1">
      <alignment horizontal="center" vertical="center"/>
    </xf>
    <xf numFmtId="4" fontId="23" fillId="3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5" fillId="0" borderId="0" xfId="0" applyFont="1" applyFill="1" applyBorder="1" applyAlignment="1"/>
    <xf numFmtId="0" fontId="15" fillId="0" borderId="0" xfId="0" applyFont="1"/>
    <xf numFmtId="2" fontId="23" fillId="0" borderId="0" xfId="0" applyNumberFormat="1" applyFont="1"/>
    <xf numFmtId="0" fontId="23" fillId="0" borderId="0" xfId="0" applyFont="1" applyAlignment="1">
      <alignment horizontal="center"/>
    </xf>
    <xf numFmtId="191" fontId="15" fillId="3" borderId="1" xfId="8" applyNumberFormat="1" applyFont="1" applyFill="1" applyBorder="1" applyAlignment="1" applyProtection="1">
      <alignment horizontal="left" vertical="center" wrapText="1"/>
    </xf>
    <xf numFmtId="0" fontId="22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 shrinkToFit="1"/>
    </xf>
    <xf numFmtId="4" fontId="15" fillId="3" borderId="1" xfId="0" applyNumberFormat="1" applyFont="1" applyFill="1" applyBorder="1" applyAlignment="1">
      <alignment horizontal="center" vertical="center" shrinkToFit="1"/>
    </xf>
    <xf numFmtId="2" fontId="15" fillId="3" borderId="1" xfId="17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left" vertical="center" wrapText="1"/>
    </xf>
    <xf numFmtId="0" fontId="15" fillId="3" borderId="1" xfId="34" applyFont="1" applyFill="1" applyBorder="1" applyAlignment="1" applyProtection="1">
      <alignment vertical="center" wrapText="1"/>
      <protection locked="0"/>
    </xf>
    <xf numFmtId="0" fontId="15" fillId="3" borderId="1" xfId="34" applyFont="1" applyFill="1" applyBorder="1" applyAlignment="1" applyProtection="1">
      <alignment horizontal="center" vertical="center"/>
      <protection locked="0"/>
    </xf>
    <xf numFmtId="2" fontId="15" fillId="3" borderId="1" xfId="7" applyNumberFormat="1" applyFont="1" applyFill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left" vertical="center" wrapText="1"/>
    </xf>
    <xf numFmtId="0" fontId="15" fillId="3" borderId="1" xfId="0" applyNumberFormat="1" applyFont="1" applyFill="1" applyBorder="1" applyAlignment="1" applyProtection="1">
      <alignment horizontal="center" vertical="center" wrapText="1"/>
    </xf>
    <xf numFmtId="2" fontId="15" fillId="3" borderId="1" xfId="0" applyNumberFormat="1" applyFont="1" applyFill="1" applyBorder="1" applyAlignment="1" applyProtection="1">
      <alignment horizontal="center" vertical="center" wrapText="1"/>
    </xf>
    <xf numFmtId="0" fontId="15" fillId="3" borderId="1" xfId="0" applyNumberFormat="1" applyFont="1" applyFill="1" applyBorder="1" applyAlignment="1" applyProtection="1">
      <alignment horizontal="right" vertical="center" wrapText="1"/>
    </xf>
    <xf numFmtId="0" fontId="15" fillId="3" borderId="1" xfId="0" applyNumberFormat="1" applyFont="1" applyFill="1" applyBorder="1" applyAlignment="1" applyProtection="1">
      <alignment horizontal="left" vertical="center" wrapText="1"/>
    </xf>
    <xf numFmtId="2" fontId="26" fillId="3" borderId="1" xfId="0" applyNumberFormat="1" applyFont="1" applyFill="1" applyBorder="1" applyAlignment="1">
      <alignment horizontal="right" vertical="center" wrapText="1"/>
    </xf>
    <xf numFmtId="2" fontId="26" fillId="3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15" fillId="0" borderId="0" xfId="0" applyFont="1" applyBorder="1"/>
    <xf numFmtId="2" fontId="31" fillId="0" borderId="0" xfId="0" applyNumberFormat="1" applyFont="1"/>
    <xf numFmtId="0" fontId="27" fillId="0" borderId="0" xfId="0" applyFont="1"/>
    <xf numFmtId="0" fontId="15" fillId="3" borderId="1" xfId="0" applyFont="1" applyFill="1" applyBorder="1" applyAlignment="1">
      <alignment horizontal="center" vertical="center" textRotation="90" wrapText="1"/>
    </xf>
    <xf numFmtId="2" fontId="23" fillId="3" borderId="1" xfId="0" applyNumberFormat="1" applyFont="1" applyFill="1" applyBorder="1" applyAlignment="1">
      <alignment horizontal="center" vertical="center" wrapText="1"/>
    </xf>
    <xf numFmtId="4" fontId="23" fillId="3" borderId="1" xfId="0" applyNumberFormat="1" applyFont="1" applyFill="1" applyBorder="1" applyAlignment="1">
      <alignment horizontal="center" vertical="center" wrapText="1"/>
    </xf>
    <xf numFmtId="2" fontId="27" fillId="0" borderId="0" xfId="0" applyNumberFormat="1" applyFont="1"/>
    <xf numFmtId="2" fontId="0" fillId="0" borderId="0" xfId="0" applyNumberFormat="1"/>
    <xf numFmtId="2" fontId="15" fillId="3" borderId="1" xfId="24" applyNumberFormat="1" applyFont="1" applyFill="1" applyBorder="1" applyAlignment="1" applyProtection="1">
      <alignment horizontal="center" vertical="center" wrapText="1"/>
    </xf>
    <xf numFmtId="4" fontId="15" fillId="3" borderId="1" xfId="34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 wrapText="1" shrinkToFit="1"/>
    </xf>
    <xf numFmtId="0" fontId="15" fillId="3" borderId="1" xfId="19" applyNumberFormat="1" applyFont="1" applyFill="1" applyBorder="1" applyAlignment="1" applyProtection="1">
      <alignment horizontal="center" vertical="center"/>
    </xf>
    <xf numFmtId="0" fontId="15" fillId="0" borderId="0" xfId="0" applyFont="1" applyFill="1"/>
    <xf numFmtId="0" fontId="68" fillId="0" borderId="0" xfId="0" applyFont="1"/>
    <xf numFmtId="0" fontId="15" fillId="0" borderId="1" xfId="14" applyFont="1" applyFill="1" applyBorder="1" applyAlignment="1">
      <alignment horizontal="center" vertical="center" wrapText="1"/>
    </xf>
    <xf numFmtId="2" fontId="15" fillId="3" borderId="0" xfId="0" applyNumberFormat="1" applyFont="1" applyFill="1" applyBorder="1" applyAlignment="1">
      <alignment horizontal="center" vertical="center"/>
    </xf>
    <xf numFmtId="1" fontId="15" fillId="3" borderId="1" xfId="19" applyNumberFormat="1" applyFont="1" applyFill="1" applyBorder="1" applyAlignment="1" applyProtection="1">
      <alignment horizontal="center" vertical="center" wrapText="1" shrinkToFit="1"/>
    </xf>
    <xf numFmtId="0" fontId="69" fillId="0" borderId="0" xfId="0" applyFont="1" applyAlignment="1">
      <alignment horizontal="left" vertical="center" wrapText="1"/>
    </xf>
    <xf numFmtId="0" fontId="17" fillId="0" borderId="0" xfId="34" applyNumberFormat="1" applyFont="1" applyFill="1" applyBorder="1" applyAlignment="1" applyProtection="1">
      <alignment horizontal="center" vertical="top"/>
    </xf>
    <xf numFmtId="0" fontId="13" fillId="0" borderId="0" xfId="34" applyNumberFormat="1" applyFont="1" applyFill="1" applyBorder="1" applyAlignment="1" applyProtection="1">
      <alignment horizontal="center" vertical="top"/>
    </xf>
    <xf numFmtId="0" fontId="66" fillId="0" borderId="0" xfId="0" applyFont="1" applyBorder="1"/>
    <xf numFmtId="0" fontId="13" fillId="0" borderId="0" xfId="0" applyFont="1"/>
    <xf numFmtId="0" fontId="13" fillId="0" borderId="0" xfId="0" applyFont="1" applyAlignment="1">
      <alignment horizontal="left" vertical="top"/>
    </xf>
    <xf numFmtId="0" fontId="70" fillId="0" borderId="0" xfId="0" applyFont="1"/>
    <xf numFmtId="0" fontId="13" fillId="0" borderId="0" xfId="34" applyFont="1" applyAlignment="1">
      <alignment horizontal="center" vertical="top"/>
    </xf>
    <xf numFmtId="0" fontId="6" fillId="0" borderId="0" xfId="0" applyFont="1" applyAlignment="1">
      <alignment horizontal="center"/>
    </xf>
    <xf numFmtId="2" fontId="11" fillId="0" borderId="0" xfId="0" applyNumberFormat="1" applyFont="1"/>
    <xf numFmtId="0" fontId="36" fillId="0" borderId="1" xfId="14" applyFont="1" applyFill="1" applyBorder="1" applyAlignment="1">
      <alignment horizontal="center" vertical="center" wrapText="1"/>
    </xf>
    <xf numFmtId="0" fontId="0" fillId="3" borderId="0" xfId="0" applyFill="1"/>
    <xf numFmtId="4" fontId="18" fillId="3" borderId="3" xfId="34" applyNumberFormat="1" applyFont="1" applyFill="1" applyBorder="1" applyAlignment="1">
      <alignment horizontal="center" vertical="center" wrapText="1"/>
    </xf>
    <xf numFmtId="4" fontId="5" fillId="3" borderId="0" xfId="34" applyNumberFormat="1" applyFont="1" applyFill="1" applyAlignment="1">
      <alignment horizontal="center" vertical="center" wrapText="1"/>
    </xf>
    <xf numFmtId="0" fontId="15" fillId="3" borderId="0" xfId="34" applyFont="1" applyFill="1"/>
    <xf numFmtId="191" fontId="15" fillId="3" borderId="1" xfId="0" applyNumberFormat="1" applyFont="1" applyFill="1" applyBorder="1" applyAlignment="1">
      <alignment horizontal="center" vertical="center" wrapText="1"/>
    </xf>
    <xf numFmtId="49" fontId="15" fillId="3" borderId="1" xfId="8" applyNumberFormat="1" applyFont="1" applyFill="1" applyBorder="1" applyAlignment="1" applyProtection="1">
      <alignment horizontal="center" vertical="center" wrapText="1"/>
    </xf>
    <xf numFmtId="2" fontId="26" fillId="3" borderId="1" xfId="1" applyNumberFormat="1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>
      <alignment vertical="center" wrapText="1"/>
    </xf>
    <xf numFmtId="0" fontId="69" fillId="0" borderId="0" xfId="0" applyFont="1" applyBorder="1" applyAlignment="1">
      <alignment horizontal="left" vertical="center" wrapText="1"/>
    </xf>
    <xf numFmtId="0" fontId="71" fillId="0" borderId="0" xfId="0" applyFont="1" applyBorder="1" applyAlignment="1">
      <alignment horizontal="left" vertical="center" wrapText="1"/>
    </xf>
    <xf numFmtId="0" fontId="26" fillId="3" borderId="1" xfId="24" applyFont="1" applyFill="1" applyBorder="1" applyAlignment="1">
      <alignment horizontal="center" vertical="center" wrapText="1"/>
    </xf>
    <xf numFmtId="2" fontId="26" fillId="3" borderId="1" xfId="24" applyNumberFormat="1" applyFont="1" applyFill="1" applyBorder="1" applyAlignment="1">
      <alignment horizontal="center" vertical="center" wrapText="1"/>
    </xf>
    <xf numFmtId="191" fontId="15" fillId="3" borderId="1" xfId="0" applyNumberFormat="1" applyFont="1" applyFill="1" applyBorder="1" applyAlignment="1">
      <alignment horizontal="center" vertical="center"/>
    </xf>
    <xf numFmtId="0" fontId="72" fillId="0" borderId="0" xfId="0" applyFont="1"/>
    <xf numFmtId="2" fontId="5" fillId="3" borderId="1" xfId="24" applyNumberFormat="1" applyFont="1" applyFill="1" applyBorder="1" applyAlignment="1">
      <alignment horizontal="center" vertical="center" wrapText="1"/>
    </xf>
    <xf numFmtId="0" fontId="15" fillId="3" borderId="1" xfId="34" applyFont="1" applyFill="1" applyBorder="1" applyAlignment="1" applyProtection="1">
      <alignment horizontal="right" vertical="center" wrapText="1"/>
      <protection locked="0"/>
    </xf>
    <xf numFmtId="2" fontId="26" fillId="3" borderId="1" xfId="7" applyNumberFormat="1" applyFont="1" applyFill="1" applyBorder="1" applyAlignment="1">
      <alignment horizontal="center" vertical="center" shrinkToFit="1"/>
    </xf>
    <xf numFmtId="0" fontId="15" fillId="3" borderId="1" xfId="10" applyFont="1" applyFill="1" applyBorder="1" applyAlignment="1">
      <alignment horizontal="center" vertical="center" shrinkToFit="1"/>
    </xf>
    <xf numFmtId="2" fontId="73" fillId="3" borderId="1" xfId="6" applyNumberFormat="1" applyFont="1" applyFill="1" applyBorder="1" applyAlignment="1" applyProtection="1">
      <alignment horizontal="center" vertical="center" wrapText="1"/>
    </xf>
    <xf numFmtId="0" fontId="74" fillId="0" borderId="0" xfId="0" applyFont="1" applyAlignment="1">
      <alignment vertical="center"/>
    </xf>
    <xf numFmtId="2" fontId="5" fillId="3" borderId="1" xfId="0" applyNumberFormat="1" applyFont="1" applyFill="1" applyBorder="1" applyAlignment="1" applyProtection="1">
      <alignment horizontal="center" vertical="center" shrinkToFit="1"/>
    </xf>
    <xf numFmtId="0" fontId="15" fillId="3" borderId="1" xfId="24" applyNumberFormat="1" applyFont="1" applyFill="1" applyBorder="1" applyAlignment="1" applyProtection="1">
      <alignment horizontal="right" vertical="center" wrapText="1"/>
    </xf>
    <xf numFmtId="0" fontId="15" fillId="3" borderId="1" xfId="24" applyNumberFormat="1" applyFont="1" applyFill="1" applyBorder="1" applyAlignment="1" applyProtection="1">
      <alignment horizontal="center" vertical="center"/>
    </xf>
    <xf numFmtId="2" fontId="15" fillId="3" borderId="1" xfId="0" applyNumberFormat="1" applyFont="1" applyFill="1" applyBorder="1" applyAlignment="1" applyProtection="1">
      <alignment horizontal="center" vertical="center" shrinkToFit="1"/>
    </xf>
    <xf numFmtId="0" fontId="44" fillId="0" borderId="0" xfId="34" applyFont="1" applyAlignment="1">
      <alignment horizontal="center" vertical="top"/>
    </xf>
    <xf numFmtId="0" fontId="15" fillId="0" borderId="0" xfId="26" applyFont="1" applyAlignment="1">
      <alignment horizontal="left" vertical="center" wrapText="1"/>
    </xf>
    <xf numFmtId="0" fontId="45" fillId="0" borderId="0" xfId="0" applyFont="1" applyAlignment="1">
      <alignment horizontal="center"/>
    </xf>
    <xf numFmtId="2" fontId="46" fillId="0" borderId="0" xfId="0" applyNumberFormat="1" applyFont="1"/>
    <xf numFmtId="0" fontId="42" fillId="0" borderId="0" xfId="0" applyFont="1" applyFill="1" applyBorder="1" applyAlignment="1"/>
    <xf numFmtId="0" fontId="75" fillId="0" borderId="0" xfId="0" applyFont="1"/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vertical="top" wrapText="1"/>
    </xf>
    <xf numFmtId="0" fontId="76" fillId="0" borderId="0" xfId="0" applyFont="1"/>
    <xf numFmtId="2" fontId="5" fillId="3" borderId="1" xfId="0" applyNumberFormat="1" applyFont="1" applyFill="1" applyBorder="1" applyAlignment="1" applyProtection="1">
      <alignment horizontal="right" vertical="center" shrinkToFit="1"/>
    </xf>
    <xf numFmtId="2" fontId="15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justify"/>
    </xf>
    <xf numFmtId="0" fontId="3" fillId="0" borderId="1" xfId="0" applyFont="1" applyBorder="1" applyAlignment="1">
      <alignment horizontal="right" vertical="center" wrapText="1"/>
    </xf>
    <xf numFmtId="2" fontId="15" fillId="3" borderId="0" xfId="0" applyNumberFormat="1" applyFont="1" applyFill="1" applyBorder="1" applyAlignment="1">
      <alignment horizontal="center" vertical="center" wrapText="1"/>
    </xf>
    <xf numFmtId="2" fontId="23" fillId="3" borderId="5" xfId="0" applyNumberFormat="1" applyFont="1" applyFill="1" applyBorder="1" applyAlignment="1">
      <alignment horizontal="center" vertical="center"/>
    </xf>
    <xf numFmtId="2" fontId="23" fillId="3" borderId="6" xfId="0" applyNumberFormat="1" applyFont="1" applyFill="1" applyBorder="1" applyAlignment="1">
      <alignment horizontal="center" vertical="center"/>
    </xf>
    <xf numFmtId="0" fontId="72" fillId="0" borderId="0" xfId="0" applyFont="1" applyAlignment="1">
      <alignment vertical="center"/>
    </xf>
    <xf numFmtId="2" fontId="0" fillId="0" borderId="0" xfId="0" applyNumberFormat="1" applyAlignment="1">
      <alignment horizontal="center"/>
    </xf>
    <xf numFmtId="0" fontId="15" fillId="3" borderId="1" xfId="34" applyNumberFormat="1" applyFont="1" applyFill="1" applyBorder="1" applyAlignment="1">
      <alignment horizontal="center" vertical="center"/>
    </xf>
    <xf numFmtId="49" fontId="15" fillId="3" borderId="1" xfId="34" applyNumberFormat="1" applyFont="1" applyFill="1" applyBorder="1" applyAlignment="1">
      <alignment horizontal="left" vertical="center" wrapText="1"/>
    </xf>
    <xf numFmtId="4" fontId="23" fillId="3" borderId="1" xfId="34" applyNumberFormat="1" applyFont="1" applyFill="1" applyBorder="1" applyAlignment="1">
      <alignment horizontal="center" vertical="center" wrapText="1"/>
    </xf>
    <xf numFmtId="0" fontId="15" fillId="3" borderId="1" xfId="34" applyFont="1" applyFill="1" applyBorder="1" applyAlignment="1">
      <alignment horizontal="center" vertical="center" wrapText="1"/>
    </xf>
    <xf numFmtId="0" fontId="15" fillId="3" borderId="1" xfId="34" applyNumberFormat="1" applyFont="1" applyFill="1" applyBorder="1" applyAlignment="1">
      <alignment horizontal="center" vertical="center" wrapText="1"/>
    </xf>
    <xf numFmtId="0" fontId="23" fillId="3" borderId="1" xfId="34" applyFont="1" applyFill="1" applyBorder="1" applyAlignment="1">
      <alignment horizontal="center" vertical="center" wrapText="1"/>
    </xf>
    <xf numFmtId="4" fontId="15" fillId="3" borderId="0" xfId="34" applyNumberFormat="1" applyFont="1" applyFill="1" applyAlignment="1">
      <alignment horizontal="center" vertical="center" wrapText="1"/>
    </xf>
    <xf numFmtId="4" fontId="23" fillId="3" borderId="0" xfId="34" applyNumberFormat="1" applyFont="1" applyFill="1" applyAlignment="1">
      <alignment horizontal="center" vertical="center" wrapText="1"/>
    </xf>
    <xf numFmtId="0" fontId="23" fillId="3" borderId="0" xfId="34" applyFont="1" applyFill="1"/>
    <xf numFmtId="4" fontId="32" fillId="3" borderId="3" xfId="34" applyNumberFormat="1" applyFont="1" applyFill="1" applyBorder="1" applyAlignment="1">
      <alignment horizontal="center" vertical="center" wrapText="1"/>
    </xf>
    <xf numFmtId="0" fontId="15" fillId="0" borderId="0" xfId="34" applyFont="1" applyAlignment="1">
      <alignment horizontal="center" wrapText="1"/>
    </xf>
    <xf numFmtId="0" fontId="15" fillId="0" borderId="0" xfId="34" applyFont="1" applyAlignment="1">
      <alignment wrapText="1"/>
    </xf>
    <xf numFmtId="0" fontId="15" fillId="0" borderId="1" xfId="34" applyFont="1" applyBorder="1" applyAlignment="1">
      <alignment horizontal="center" vertical="center" wrapText="1"/>
    </xf>
    <xf numFmtId="0" fontId="15" fillId="0" borderId="0" xfId="34" applyFont="1"/>
    <xf numFmtId="0" fontId="25" fillId="0" borderId="0" xfId="34" applyFont="1" applyAlignment="1">
      <alignment horizontal="center" vertical="top"/>
    </xf>
    <xf numFmtId="0" fontId="72" fillId="3" borderId="0" xfId="0" applyFont="1" applyFill="1"/>
    <xf numFmtId="2" fontId="64" fillId="3" borderId="0" xfId="0" applyNumberFormat="1" applyFont="1" applyFill="1"/>
    <xf numFmtId="0" fontId="77" fillId="0" borderId="0" xfId="0" applyFont="1"/>
    <xf numFmtId="0" fontId="15" fillId="2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2" fontId="23" fillId="0" borderId="1" xfId="29" applyNumberFormat="1" applyFont="1" applyFill="1" applyBorder="1" applyAlignment="1">
      <alignment horizontal="center" vertical="center"/>
    </xf>
    <xf numFmtId="2" fontId="2" fillId="0" borderId="1" xfId="15" applyNumberFormat="1" applyFont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191" fontId="3" fillId="3" borderId="1" xfId="0" applyNumberFormat="1" applyFont="1" applyFill="1" applyBorder="1" applyAlignment="1">
      <alignment horizontal="center" vertical="center"/>
    </xf>
    <xf numFmtId="2" fontId="23" fillId="3" borderId="1" xfId="29" applyNumberFormat="1" applyFont="1" applyFill="1" applyBorder="1" applyAlignment="1">
      <alignment horizontal="center" vertical="center"/>
    </xf>
    <xf numFmtId="2" fontId="2" fillId="3" borderId="1" xfId="15" applyNumberFormat="1" applyFont="1" applyFill="1" applyBorder="1" applyAlignment="1">
      <alignment horizontal="center" vertical="center"/>
    </xf>
    <xf numFmtId="2" fontId="26" fillId="3" borderId="1" xfId="21" applyNumberFormat="1" applyFont="1" applyFill="1" applyBorder="1" applyAlignment="1">
      <alignment horizontal="right" vertical="center" wrapText="1"/>
    </xf>
    <xf numFmtId="0" fontId="26" fillId="3" borderId="1" xfId="34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2" fontId="26" fillId="3" borderId="1" xfId="34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191" fontId="78" fillId="3" borderId="1" xfId="0" applyNumberFormat="1" applyFont="1" applyFill="1" applyBorder="1" applyAlignment="1">
      <alignment horizontal="center" vertical="center" wrapText="1"/>
    </xf>
    <xf numFmtId="2" fontId="26" fillId="3" borderId="1" xfId="21" applyNumberFormat="1" applyFont="1" applyFill="1" applyBorder="1" applyAlignment="1">
      <alignment horizontal="center" vertical="center" wrapText="1"/>
    </xf>
    <xf numFmtId="0" fontId="26" fillId="3" borderId="1" xfId="22" applyNumberFormat="1" applyFont="1" applyFill="1" applyBorder="1" applyAlignment="1">
      <alignment horizontal="left" vertical="center" wrapText="1"/>
    </xf>
    <xf numFmtId="43" fontId="3" fillId="3" borderId="1" xfId="30" applyNumberFormat="1" applyFont="1" applyFill="1" applyBorder="1" applyAlignment="1">
      <alignment horizontal="center" vertical="center" wrapText="1"/>
    </xf>
    <xf numFmtId="1" fontId="3" fillId="3" borderId="6" xfId="19" applyNumberFormat="1" applyFont="1" applyFill="1" applyBorder="1" applyAlignment="1">
      <alignment horizontal="center" vertical="center" wrapText="1"/>
    </xf>
    <xf numFmtId="0" fontId="26" fillId="3" borderId="1" xfId="22" applyNumberFormat="1" applyFont="1" applyFill="1" applyBorder="1" applyAlignment="1">
      <alignment horizontal="right" vertical="center" wrapText="1"/>
    </xf>
    <xf numFmtId="43" fontId="15" fillId="3" borderId="5" xfId="3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1" fontId="3" fillId="3" borderId="1" xfId="19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justify" wrapText="1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justify"/>
    </xf>
    <xf numFmtId="2" fontId="26" fillId="3" borderId="1" xfId="21" applyNumberFormat="1" applyFont="1" applyFill="1" applyBorder="1" applyAlignment="1">
      <alignment horizontal="left" vertical="center" wrapText="1"/>
    </xf>
    <xf numFmtId="2" fontId="26" fillId="2" borderId="1" xfId="0" applyNumberFormat="1" applyFont="1" applyFill="1" applyBorder="1" applyAlignment="1">
      <alignment horizontal="center" vertical="center"/>
    </xf>
    <xf numFmtId="1" fontId="26" fillId="2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204" fontId="2" fillId="0" borderId="1" xfId="34" applyNumberFormat="1" applyFont="1" applyFill="1" applyBorder="1" applyAlignment="1" applyProtection="1">
      <alignment horizontal="center" vertical="center"/>
      <protection locked="0"/>
    </xf>
    <xf numFmtId="2" fontId="20" fillId="0" borderId="6" xfId="0" applyNumberFormat="1" applyFont="1" applyBorder="1" applyAlignment="1">
      <alignment horizontal="center" vertical="center"/>
    </xf>
    <xf numFmtId="2" fontId="3" fillId="2" borderId="1" xfId="16" applyNumberFormat="1" applyFont="1" applyFill="1" applyBorder="1" applyAlignment="1" applyProtection="1">
      <alignment horizontal="center" vertical="center"/>
      <protection hidden="1"/>
    </xf>
    <xf numFmtId="2" fontId="20" fillId="3" borderId="1" xfId="0" applyNumberFormat="1" applyFont="1" applyFill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justify"/>
    </xf>
    <xf numFmtId="204" fontId="2" fillId="0" borderId="8" xfId="34" applyNumberFormat="1" applyFont="1" applyFill="1" applyBorder="1" applyAlignment="1" applyProtection="1">
      <alignment horizontal="center" vertical="center"/>
      <protection locked="0"/>
    </xf>
    <xf numFmtId="2" fontId="20" fillId="0" borderId="9" xfId="0" applyNumberFormat="1" applyFont="1" applyBorder="1" applyAlignment="1">
      <alignment horizontal="center" vertical="center"/>
    </xf>
    <xf numFmtId="2" fontId="3" fillId="2" borderId="8" xfId="16" applyNumberFormat="1" applyFont="1" applyFill="1" applyBorder="1" applyAlignment="1" applyProtection="1">
      <alignment horizontal="center" vertical="center"/>
      <protection hidden="1"/>
    </xf>
    <xf numFmtId="0" fontId="12" fillId="0" borderId="10" xfId="0" applyFont="1" applyBorder="1" applyAlignment="1">
      <alignment horizontal="center" vertical="center" textRotation="90" wrapText="1"/>
    </xf>
    <xf numFmtId="0" fontId="15" fillId="0" borderId="6" xfId="14" applyFont="1" applyFill="1" applyBorder="1" applyAlignment="1">
      <alignment horizontal="center" vertical="center" wrapText="1"/>
    </xf>
    <xf numFmtId="0" fontId="50" fillId="4" borderId="1" xfId="0" applyFont="1" applyFill="1" applyBorder="1" applyAlignment="1">
      <alignment horizontal="center" vertical="center" wrapText="1"/>
    </xf>
    <xf numFmtId="2" fontId="60" fillId="3" borderId="0" xfId="0" applyNumberFormat="1" applyFont="1" applyFill="1"/>
    <xf numFmtId="0" fontId="15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79" fillId="0" borderId="1" xfId="0" applyNumberFormat="1" applyFont="1" applyBorder="1" applyAlignment="1">
      <alignment vertical="top"/>
    </xf>
    <xf numFmtId="191" fontId="26" fillId="2" borderId="1" xfId="0" applyNumberFormat="1" applyFont="1" applyFill="1" applyBorder="1" applyAlignment="1">
      <alignment horizontal="center" vertical="center" wrapText="1"/>
    </xf>
    <xf numFmtId="191" fontId="15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vertical="top"/>
    </xf>
    <xf numFmtId="0" fontId="68" fillId="0" borderId="1" xfId="0" applyFont="1" applyBorder="1" applyAlignment="1">
      <alignment horizontal="center" vertical="center" wrapText="1"/>
    </xf>
    <xf numFmtId="0" fontId="60" fillId="0" borderId="0" xfId="0" applyFont="1"/>
    <xf numFmtId="0" fontId="15" fillId="0" borderId="1" xfId="0" applyNumberFormat="1" applyFont="1" applyBorder="1" applyAlignment="1">
      <alignment vertical="top" wrapText="1"/>
    </xf>
    <xf numFmtId="0" fontId="15" fillId="0" borderId="0" xfId="0" applyFont="1" applyAlignment="1">
      <alignment horizontal="center" vertical="top"/>
    </xf>
    <xf numFmtId="0" fontId="15" fillId="0" borderId="0" xfId="0" applyFont="1" applyFill="1" applyAlignment="1">
      <alignment horizontal="center" vertical="top" wrapText="1"/>
    </xf>
    <xf numFmtId="0" fontId="75" fillId="0" borderId="0" xfId="0" applyFont="1" applyAlignment="1">
      <alignment horizontal="center" vertical="top"/>
    </xf>
    <xf numFmtId="0" fontId="75" fillId="0" borderId="0" xfId="0" applyFont="1" applyAlignment="1">
      <alignment horizontal="center" vertical="top" wrapText="1"/>
    </xf>
    <xf numFmtId="0" fontId="75" fillId="0" borderId="0" xfId="0" applyFont="1" applyAlignment="1">
      <alignment vertical="top" wrapText="1"/>
    </xf>
    <xf numFmtId="0" fontId="23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2" fontId="15" fillId="3" borderId="4" xfId="24" applyNumberFormat="1" applyFont="1" applyFill="1" applyBorder="1" applyAlignment="1">
      <alignment horizontal="center" vertical="center" wrapText="1"/>
    </xf>
    <xf numFmtId="0" fontId="68" fillId="0" borderId="1" xfId="0" applyFont="1" applyBorder="1" applyAlignment="1">
      <alignment horizontal="center" vertical="center"/>
    </xf>
    <xf numFmtId="0" fontId="68" fillId="3" borderId="0" xfId="0" applyFont="1" applyFill="1"/>
    <xf numFmtId="0" fontId="15" fillId="0" borderId="1" xfId="0" applyFont="1" applyBorder="1" applyAlignment="1">
      <alignment horizontal="center" vertical="center"/>
    </xf>
    <xf numFmtId="1" fontId="3" fillId="3" borderId="4" xfId="19" applyNumberFormat="1" applyFont="1" applyFill="1" applyBorder="1" applyAlignment="1">
      <alignment horizontal="center" vertical="center" wrapText="1"/>
    </xf>
    <xf numFmtId="0" fontId="54" fillId="3" borderId="4" xfId="27" applyFont="1" applyFill="1" applyBorder="1" applyAlignment="1">
      <alignment horizontal="center" vertical="justify" wrapText="1"/>
    </xf>
    <xf numFmtId="2" fontId="15" fillId="3" borderId="4" xfId="0" applyNumberFormat="1" applyFont="1" applyFill="1" applyBorder="1" applyAlignment="1">
      <alignment horizontal="center" vertical="justify"/>
    </xf>
    <xf numFmtId="2" fontId="15" fillId="3" borderId="4" xfId="0" applyNumberFormat="1" applyFont="1" applyFill="1" applyBorder="1" applyAlignment="1">
      <alignment horizontal="center" vertical="center"/>
    </xf>
    <xf numFmtId="2" fontId="23" fillId="3" borderId="4" xfId="0" applyNumberFormat="1" applyFont="1" applyFill="1" applyBorder="1" applyAlignment="1">
      <alignment horizontal="center" vertical="center"/>
    </xf>
    <xf numFmtId="205" fontId="3" fillId="3" borderId="4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justify"/>
    </xf>
    <xf numFmtId="0" fontId="3" fillId="3" borderId="4" xfId="27" applyFont="1" applyFill="1" applyBorder="1" applyAlignment="1">
      <alignment horizontal="left" vertical="center" wrapText="1"/>
    </xf>
    <xf numFmtId="1" fontId="15" fillId="3" borderId="4" xfId="0" applyNumberFormat="1" applyFont="1" applyFill="1" applyBorder="1" applyAlignment="1">
      <alignment horizontal="center" vertical="center"/>
    </xf>
    <xf numFmtId="191" fontId="15" fillId="3" borderId="4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justify" wrapText="1"/>
    </xf>
    <xf numFmtId="1" fontId="15" fillId="3" borderId="1" xfId="0" applyNumberFormat="1" applyFont="1" applyFill="1" applyBorder="1" applyAlignment="1">
      <alignment horizontal="center" vertical="center"/>
    </xf>
    <xf numFmtId="0" fontId="3" fillId="3" borderId="1" xfId="19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191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95" fontId="15" fillId="3" borderId="1" xfId="0" applyNumberFormat="1" applyFont="1" applyFill="1" applyBorder="1" applyAlignment="1">
      <alignment horizontal="center" vertical="center" wrapText="1"/>
    </xf>
    <xf numFmtId="203" fontId="15" fillId="2" borderId="5" xfId="3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191" fontId="3" fillId="3" borderId="1" xfId="0" applyNumberFormat="1" applyFont="1" applyFill="1" applyBorder="1" applyAlignment="1">
      <alignment horizontal="center" vertical="center" wrapText="1"/>
    </xf>
    <xf numFmtId="0" fontId="78" fillId="0" borderId="1" xfId="0" applyFont="1" applyBorder="1"/>
    <xf numFmtId="4" fontId="80" fillId="0" borderId="1" xfId="0" applyNumberFormat="1" applyFont="1" applyFill="1" applyBorder="1" applyAlignment="1">
      <alignment horizontal="center" vertical="center"/>
    </xf>
    <xf numFmtId="0" fontId="78" fillId="3" borderId="5" xfId="0" applyFont="1" applyFill="1" applyBorder="1" applyAlignment="1">
      <alignment horizontal="right" vertical="center"/>
    </xf>
    <xf numFmtId="0" fontId="78" fillId="0" borderId="1" xfId="0" applyFont="1" applyBorder="1" applyAlignment="1">
      <alignment horizontal="center" vertical="center" wrapText="1"/>
    </xf>
    <xf numFmtId="2" fontId="26" fillId="2" borderId="1" xfId="21" applyNumberFormat="1" applyFont="1" applyFill="1" applyBorder="1" applyAlignment="1">
      <alignment vertical="center" wrapText="1"/>
    </xf>
    <xf numFmtId="191" fontId="78" fillId="0" borderId="1" xfId="0" applyNumberFormat="1" applyFont="1" applyBorder="1" applyAlignment="1">
      <alignment horizontal="center" vertical="center" wrapText="1"/>
    </xf>
    <xf numFmtId="43" fontId="15" fillId="2" borderId="1" xfId="3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1" fontId="78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2" fontId="78" fillId="0" borderId="1" xfId="0" applyNumberFormat="1" applyFont="1" applyBorder="1" applyAlignment="1">
      <alignment horizontal="center" vertical="center" wrapText="1"/>
    </xf>
    <xf numFmtId="203" fontId="15" fillId="3" borderId="5" xfId="30" applyNumberFormat="1" applyFont="1" applyFill="1" applyBorder="1" applyAlignment="1">
      <alignment horizontal="center" vertical="center" wrapText="1"/>
    </xf>
    <xf numFmtId="0" fontId="78" fillId="3" borderId="1" xfId="0" applyFont="1" applyFill="1" applyBorder="1"/>
    <xf numFmtId="4" fontId="80" fillId="3" borderId="1" xfId="0" applyNumberFormat="1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81" fillId="0" borderId="1" xfId="0" applyNumberFormat="1" applyFont="1" applyBorder="1" applyAlignment="1">
      <alignment horizontal="center" vertical="center"/>
    </xf>
    <xf numFmtId="4" fontId="23" fillId="0" borderId="1" xfId="0" applyNumberFormat="1" applyFont="1" applyFill="1" applyBorder="1" applyAlignment="1">
      <alignment horizontal="center" vertical="center"/>
    </xf>
    <xf numFmtId="0" fontId="3" fillId="3" borderId="1" xfId="19" applyNumberFormat="1" applyFont="1" applyFill="1" applyBorder="1" applyAlignment="1">
      <alignment horizontal="left" vertical="center" wrapText="1"/>
    </xf>
    <xf numFmtId="2" fontId="3" fillId="3" borderId="5" xfId="0" applyNumberFormat="1" applyFont="1" applyFill="1" applyBorder="1" applyAlignment="1">
      <alignment horizontal="center" vertical="center"/>
    </xf>
    <xf numFmtId="0" fontId="68" fillId="3" borderId="5" xfId="0" applyFont="1" applyFill="1" applyBorder="1" applyAlignment="1">
      <alignment horizontal="left" vertical="center"/>
    </xf>
    <xf numFmtId="2" fontId="68" fillId="0" borderId="1" xfId="0" applyNumberFormat="1" applyFont="1" applyBorder="1" applyAlignment="1">
      <alignment horizontal="center" vertical="center" wrapText="1"/>
    </xf>
    <xf numFmtId="0" fontId="26" fillId="3" borderId="1" xfId="24" applyFont="1" applyFill="1" applyBorder="1" applyAlignment="1">
      <alignment horizontal="left" vertical="center" wrapText="1"/>
    </xf>
    <xf numFmtId="2" fontId="26" fillId="3" borderId="1" xfId="25" applyNumberFormat="1" applyFont="1" applyFill="1" applyBorder="1" applyAlignment="1">
      <alignment horizontal="center" vertical="center" wrapText="1"/>
    </xf>
    <xf numFmtId="2" fontId="23" fillId="3" borderId="1" xfId="25" applyNumberFormat="1" applyFont="1" applyFill="1" applyBorder="1" applyAlignment="1">
      <alignment horizontal="center" vertical="center" wrapText="1"/>
    </xf>
    <xf numFmtId="0" fontId="26" fillId="3" borderId="1" xfId="24" applyFont="1" applyFill="1" applyBorder="1" applyAlignment="1">
      <alignment horizontal="right" vertical="center" wrapText="1"/>
    </xf>
    <xf numFmtId="191" fontId="26" fillId="3" borderId="1" xfId="24" applyNumberFormat="1" applyFont="1" applyFill="1" applyBorder="1" applyAlignment="1">
      <alignment horizontal="center" vertical="center" wrapText="1"/>
    </xf>
    <xf numFmtId="0" fontId="82" fillId="3" borderId="5" xfId="0" applyFont="1" applyFill="1" applyBorder="1" applyAlignment="1">
      <alignment horizontal="center" vertical="center"/>
    </xf>
    <xf numFmtId="0" fontId="78" fillId="3" borderId="5" xfId="0" applyFont="1" applyFill="1" applyBorder="1" applyAlignment="1">
      <alignment horizontal="left" vertical="justify"/>
    </xf>
    <xf numFmtId="0" fontId="14" fillId="3" borderId="1" xfId="24" applyFont="1" applyFill="1" applyBorder="1" applyAlignment="1">
      <alignment horizontal="center" vertical="center" wrapText="1"/>
    </xf>
    <xf numFmtId="195" fontId="78" fillId="0" borderId="1" xfId="0" applyNumberFormat="1" applyFont="1" applyBorder="1" applyAlignment="1">
      <alignment horizontal="center" vertical="center" wrapText="1"/>
    </xf>
    <xf numFmtId="202" fontId="3" fillId="0" borderId="1" xfId="0" applyNumberFormat="1" applyFont="1" applyFill="1" applyBorder="1" applyAlignment="1">
      <alignment horizontal="center" vertical="center"/>
    </xf>
    <xf numFmtId="0" fontId="68" fillId="3" borderId="5" xfId="0" applyFont="1" applyFill="1" applyBorder="1" applyAlignment="1">
      <alignment horizontal="right" vertical="center"/>
    </xf>
    <xf numFmtId="0" fontId="68" fillId="3" borderId="5" xfId="0" applyFont="1" applyFill="1" applyBorder="1" applyAlignment="1">
      <alignment horizontal="left" vertical="justify"/>
    </xf>
    <xf numFmtId="2" fontId="40" fillId="3" borderId="1" xfId="1" applyNumberFormat="1" applyFont="1" applyFill="1" applyBorder="1" applyAlignment="1" applyProtection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0" fontId="53" fillId="3" borderId="1" xfId="0" applyFont="1" applyFill="1" applyBorder="1" applyAlignment="1">
      <alignment horizontal="center" vertical="center" wrapText="1"/>
    </xf>
    <xf numFmtId="0" fontId="83" fillId="3" borderId="5" xfId="0" applyFont="1" applyFill="1" applyBorder="1" applyAlignment="1">
      <alignment horizontal="left" vertical="justify"/>
    </xf>
    <xf numFmtId="2" fontId="15" fillId="3" borderId="1" xfId="29" applyNumberFormat="1" applyFont="1" applyFill="1" applyBorder="1" applyAlignment="1">
      <alignment horizontal="center" vertical="center"/>
    </xf>
    <xf numFmtId="2" fontId="23" fillId="3" borderId="1" xfId="24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5" fillId="0" borderId="13" xfId="0" applyFont="1" applyFill="1" applyBorder="1" applyAlignment="1">
      <alignment horizontal="right" vertical="center" wrapText="1"/>
    </xf>
    <xf numFmtId="0" fontId="23" fillId="3" borderId="0" xfId="0" applyFont="1" applyFill="1" applyBorder="1" applyAlignment="1">
      <alignment horizontal="right" vertical="center" wrapText="1"/>
    </xf>
    <xf numFmtId="2" fontId="23" fillId="3" borderId="0" xfId="0" applyNumberFormat="1" applyFont="1" applyFill="1" applyBorder="1" applyAlignment="1">
      <alignment horizontal="center" vertical="center"/>
    </xf>
    <xf numFmtId="4" fontId="23" fillId="3" borderId="0" xfId="0" applyNumberFormat="1" applyFont="1" applyFill="1" applyBorder="1" applyAlignment="1">
      <alignment horizontal="center" vertical="center"/>
    </xf>
    <xf numFmtId="0" fontId="40" fillId="3" borderId="1" xfId="0" applyFont="1" applyFill="1" applyBorder="1" applyAlignment="1">
      <alignment horizontal="left" vertical="center" wrapText="1"/>
    </xf>
    <xf numFmtId="0" fontId="69" fillId="0" borderId="0" xfId="0" applyFont="1" applyAlignment="1">
      <alignment horizontal="left" vertical="center" wrapText="1"/>
    </xf>
    <xf numFmtId="0" fontId="15" fillId="3" borderId="1" xfId="0" applyNumberFormat="1" applyFont="1" applyFill="1" applyBorder="1" applyAlignment="1">
      <alignment vertical="top"/>
    </xf>
    <xf numFmtId="0" fontId="15" fillId="0" borderId="5" xfId="0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vertical="center"/>
    </xf>
    <xf numFmtId="2" fontId="26" fillId="3" borderId="1" xfId="34" applyNumberFormat="1" applyFont="1" applyFill="1" applyBorder="1" applyAlignment="1">
      <alignment horizontal="left" vertical="center" wrapText="1"/>
    </xf>
    <xf numFmtId="2" fontId="26" fillId="2" borderId="5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207" fontId="15" fillId="0" borderId="1" xfId="34" applyNumberFormat="1" applyFont="1" applyFill="1" applyBorder="1" applyAlignment="1" applyProtection="1">
      <alignment horizontal="center" vertical="center"/>
      <protection locked="0"/>
    </xf>
    <xf numFmtId="4" fontId="15" fillId="0" borderId="1" xfId="34" applyNumberFormat="1" applyFont="1" applyFill="1" applyBorder="1" applyAlignment="1" applyProtection="1">
      <alignment horizontal="center" vertical="center"/>
      <protection locked="0"/>
    </xf>
    <xf numFmtId="204" fontId="15" fillId="0" borderId="1" xfId="34" applyNumberFormat="1" applyFont="1" applyFill="1" applyBorder="1" applyAlignment="1" applyProtection="1">
      <alignment horizontal="center" vertical="center"/>
      <protection locked="0"/>
    </xf>
    <xf numFmtId="2" fontId="26" fillId="0" borderId="6" xfId="0" applyNumberFormat="1" applyFont="1" applyBorder="1" applyAlignment="1">
      <alignment horizontal="center" vertical="center"/>
    </xf>
    <xf numFmtId="0" fontId="84" fillId="5" borderId="1" xfId="0" applyFont="1" applyFill="1" applyBorder="1" applyAlignment="1">
      <alignment vertical="justify"/>
    </xf>
    <xf numFmtId="0" fontId="84" fillId="5" borderId="1" xfId="0" applyFont="1" applyFill="1" applyBorder="1" applyAlignment="1">
      <alignment horizontal="right" vertical="top"/>
    </xf>
    <xf numFmtId="204" fontId="2" fillId="0" borderId="1" xfId="34" applyNumberFormat="1" applyFont="1" applyFill="1" applyBorder="1" applyAlignment="1" applyProtection="1">
      <alignment vertical="center"/>
      <protection locked="0"/>
    </xf>
    <xf numFmtId="2" fontId="85" fillId="5" borderId="1" xfId="0" applyNumberFormat="1" applyFont="1" applyFill="1" applyBorder="1" applyAlignment="1">
      <alignment horizontal="center" vertical="center"/>
    </xf>
    <xf numFmtId="0" fontId="22" fillId="3" borderId="6" xfId="0" applyFont="1" applyFill="1" applyBorder="1" applyAlignment="1" applyProtection="1">
      <alignment horizontal="left" vertical="center" wrapText="1"/>
      <protection locked="0"/>
    </xf>
    <xf numFmtId="0" fontId="22" fillId="0" borderId="6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/>
    </xf>
    <xf numFmtId="204" fontId="15" fillId="0" borderId="5" xfId="34" applyNumberFormat="1" applyFont="1" applyFill="1" applyBorder="1" applyAlignment="1" applyProtection="1">
      <alignment horizontal="center" vertical="center"/>
      <protection locked="0"/>
    </xf>
    <xf numFmtId="0" fontId="15" fillId="0" borderId="6" xfId="0" applyFont="1" applyBorder="1" applyAlignment="1">
      <alignment vertical="center"/>
    </xf>
    <xf numFmtId="191" fontId="15" fillId="3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4" xfId="0" applyFont="1" applyBorder="1" applyAlignment="1">
      <alignment wrapText="1"/>
    </xf>
    <xf numFmtId="0" fontId="22" fillId="4" borderId="6" xfId="0" applyFont="1" applyFill="1" applyBorder="1" applyAlignment="1">
      <alignment horizontal="center" vertical="center" wrapText="1"/>
    </xf>
    <xf numFmtId="209" fontId="26" fillId="0" borderId="1" xfId="11" applyNumberFormat="1" applyFont="1" applyFill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center" vertical="center"/>
    </xf>
    <xf numFmtId="0" fontId="15" fillId="0" borderId="6" xfId="9" applyFont="1" applyFill="1" applyBorder="1" applyAlignment="1">
      <alignment horizontal="left" vertical="center" wrapText="1"/>
    </xf>
    <xf numFmtId="0" fontId="15" fillId="0" borderId="6" xfId="9" applyFont="1" applyFill="1" applyBorder="1" applyAlignment="1">
      <alignment vertical="center" wrapText="1"/>
    </xf>
    <xf numFmtId="3" fontId="26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191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6" xfId="9" applyNumberFormat="1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wrapText="1"/>
    </xf>
    <xf numFmtId="0" fontId="22" fillId="0" borderId="16" xfId="0" applyFont="1" applyFill="1" applyBorder="1" applyAlignment="1">
      <alignment horizontal="left" vertical="center" wrapText="1"/>
    </xf>
    <xf numFmtId="1" fontId="15" fillId="0" borderId="1" xfId="0" applyNumberFormat="1" applyFont="1" applyFill="1" applyBorder="1" applyAlignment="1">
      <alignment horizontal="center" vertical="center"/>
    </xf>
    <xf numFmtId="0" fontId="15" fillId="0" borderId="6" xfId="0" applyFont="1" applyBorder="1" applyAlignment="1">
      <alignment vertical="justify"/>
    </xf>
    <xf numFmtId="0" fontId="15" fillId="3" borderId="5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wrapText="1"/>
    </xf>
    <xf numFmtId="0" fontId="15" fillId="0" borderId="16" xfId="0" applyFont="1" applyBorder="1" applyAlignment="1">
      <alignment horizontal="center" vertical="justify"/>
    </xf>
    <xf numFmtId="209" fontId="26" fillId="0" borderId="1" xfId="11" applyNumberFormat="1" applyFont="1" applyFill="1" applyBorder="1" applyAlignment="1">
      <alignment vertical="center" wrapText="1"/>
    </xf>
    <xf numFmtId="204" fontId="2" fillId="0" borderId="0" xfId="34" applyNumberFormat="1" applyFont="1" applyFill="1" applyBorder="1" applyAlignment="1" applyProtection="1">
      <alignment horizontal="center" vertical="center"/>
      <protection locked="0"/>
    </xf>
    <xf numFmtId="0" fontId="15" fillId="0" borderId="1" xfId="0" applyNumberFormat="1" applyFont="1" applyFill="1" applyBorder="1" applyAlignment="1">
      <alignment vertical="center"/>
    </xf>
    <xf numFmtId="0" fontId="15" fillId="0" borderId="1" xfId="2" applyNumberFormat="1" applyFont="1" applyFill="1" applyBorder="1" applyAlignment="1">
      <alignment vertical="center"/>
    </xf>
    <xf numFmtId="4" fontId="15" fillId="0" borderId="1" xfId="4" applyNumberFormat="1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vertical="center" wrapText="1"/>
    </xf>
    <xf numFmtId="0" fontId="15" fillId="0" borderId="1" xfId="5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4" fontId="15" fillId="0" borderId="1" xfId="4" applyNumberFormat="1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left" vertical="center" wrapText="1"/>
    </xf>
    <xf numFmtId="0" fontId="15" fillId="0" borderId="1" xfId="2" applyNumberFormat="1" applyFont="1" applyFill="1" applyBorder="1" applyAlignment="1">
      <alignment horizontal="center" vertical="center"/>
    </xf>
    <xf numFmtId="4" fontId="15" fillId="0" borderId="1" xfId="4" applyNumberFormat="1" applyFont="1" applyFill="1" applyBorder="1" applyAlignment="1">
      <alignment horizontal="center"/>
    </xf>
    <xf numFmtId="2" fontId="15" fillId="3" borderId="1" xfId="0" applyNumberFormat="1" applyFont="1" applyFill="1" applyBorder="1" applyAlignment="1">
      <alignment horizontal="center" wrapText="1"/>
    </xf>
    <xf numFmtId="4" fontId="15" fillId="3" borderId="1" xfId="0" applyNumberFormat="1" applyFont="1" applyFill="1" applyBorder="1" applyAlignment="1">
      <alignment horizontal="center" wrapText="1"/>
    </xf>
    <xf numFmtId="210" fontId="15" fillId="0" borderId="1" xfId="4" applyNumberFormat="1" applyFont="1" applyFill="1" applyBorder="1" applyAlignment="1">
      <alignment vertical="center"/>
    </xf>
    <xf numFmtId="3" fontId="15" fillId="0" borderId="1" xfId="4" applyNumberFormat="1" applyFont="1" applyFill="1" applyBorder="1" applyAlignment="1">
      <alignment horizontal="center" vertical="center"/>
    </xf>
    <xf numFmtId="0" fontId="15" fillId="3" borderId="1" xfId="31" applyNumberFormat="1" applyFont="1" applyFill="1" applyBorder="1" applyAlignment="1">
      <alignment vertical="center"/>
    </xf>
    <xf numFmtId="0" fontId="15" fillId="0" borderId="1" xfId="31" applyNumberFormat="1" applyFont="1" applyFill="1" applyBorder="1" applyAlignment="1">
      <alignment vertical="center" wrapText="1"/>
    </xf>
    <xf numFmtId="3" fontId="15" fillId="0" borderId="1" xfId="31" applyNumberFormat="1" applyFont="1" applyFill="1" applyBorder="1" applyAlignment="1">
      <alignment horizontal="center" vertical="center"/>
    </xf>
    <xf numFmtId="0" fontId="15" fillId="3" borderId="8" xfId="31" applyNumberFormat="1" applyFont="1" applyFill="1" applyBorder="1" applyAlignment="1">
      <alignment vertical="center"/>
    </xf>
    <xf numFmtId="0" fontId="15" fillId="3" borderId="17" xfId="0" applyFont="1" applyFill="1" applyBorder="1" applyAlignment="1">
      <alignment vertical="center" wrapText="1"/>
    </xf>
    <xf numFmtId="211" fontId="15" fillId="3" borderId="1" xfId="22" applyNumberFormat="1" applyFont="1" applyFill="1" applyBorder="1" applyAlignment="1">
      <alignment horizontal="center" vertical="center" wrapText="1"/>
    </xf>
    <xf numFmtId="2" fontId="23" fillId="3" borderId="18" xfId="0" applyNumberFormat="1" applyFont="1" applyFill="1" applyBorder="1" applyAlignment="1">
      <alignment horizontal="center" vertical="center"/>
    </xf>
    <xf numFmtId="210" fontId="15" fillId="0" borderId="4" xfId="4" applyNumberFormat="1" applyFont="1" applyFill="1" applyBorder="1" applyAlignment="1">
      <alignment vertical="center"/>
    </xf>
    <xf numFmtId="0" fontId="15" fillId="3" borderId="4" xfId="31" applyNumberFormat="1" applyFont="1" applyFill="1" applyBorder="1" applyAlignment="1">
      <alignment vertical="center"/>
    </xf>
    <xf numFmtId="0" fontId="15" fillId="3" borderId="19" xfId="0" applyFont="1" applyFill="1" applyBorder="1" applyAlignment="1">
      <alignment vertical="center" wrapText="1"/>
    </xf>
    <xf numFmtId="211" fontId="15" fillId="3" borderId="20" xfId="22" applyNumberFormat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0" fontId="82" fillId="3" borderId="1" xfId="0" applyFont="1" applyFill="1" applyBorder="1" applyAlignment="1">
      <alignment horizontal="left" vertical="center"/>
    </xf>
    <xf numFmtId="0" fontId="82" fillId="3" borderId="1" xfId="0" applyFont="1" applyFill="1" applyBorder="1" applyAlignment="1">
      <alignment horizontal="left" vertical="center" wrapText="1"/>
    </xf>
    <xf numFmtId="0" fontId="82" fillId="3" borderId="1" xfId="0" applyFont="1" applyFill="1" applyBorder="1" applyAlignment="1">
      <alignment horizontal="center" vertical="center" wrapText="1"/>
    </xf>
    <xf numFmtId="0" fontId="68" fillId="0" borderId="1" xfId="0" applyFont="1" applyFill="1" applyBorder="1" applyAlignment="1">
      <alignment horizontal="left" vertical="center" wrapText="1"/>
    </xf>
    <xf numFmtId="0" fontId="68" fillId="0" borderId="1" xfId="0" applyFont="1" applyFill="1" applyBorder="1" applyAlignment="1">
      <alignment horizontal="center" vertical="center" wrapText="1"/>
    </xf>
    <xf numFmtId="0" fontId="68" fillId="0" borderId="1" xfId="0" applyFont="1" applyFill="1" applyBorder="1" applyAlignment="1">
      <alignment horizontal="center" vertical="center"/>
    </xf>
    <xf numFmtId="0" fontId="15" fillId="0" borderId="1" xfId="13" applyFont="1" applyFill="1" applyBorder="1" applyAlignment="1">
      <alignment horizontal="left" vertical="center" wrapText="1"/>
    </xf>
    <xf numFmtId="0" fontId="68" fillId="0" borderId="1" xfId="0" applyFont="1" applyFill="1" applyBorder="1" applyAlignment="1">
      <alignment horizontal="center" vertical="justify"/>
    </xf>
    <xf numFmtId="191" fontId="68" fillId="0" borderId="1" xfId="0" applyNumberFormat="1" applyFont="1" applyFill="1" applyBorder="1" applyAlignment="1">
      <alignment horizontal="center" vertical="center"/>
    </xf>
    <xf numFmtId="0" fontId="68" fillId="3" borderId="1" xfId="0" applyFont="1" applyFill="1" applyBorder="1" applyAlignment="1">
      <alignment horizontal="left" vertical="center" wrapText="1"/>
    </xf>
    <xf numFmtId="0" fontId="15" fillId="3" borderId="11" xfId="18" applyFont="1" applyFill="1" applyBorder="1" applyAlignment="1">
      <alignment horizontal="left" vertical="center"/>
    </xf>
    <xf numFmtId="49" fontId="15" fillId="3" borderId="11" xfId="0" applyNumberFormat="1" applyFont="1" applyFill="1" applyBorder="1" applyAlignment="1">
      <alignment horizontal="center" vertical="center" wrapText="1"/>
    </xf>
    <xf numFmtId="0" fontId="15" fillId="3" borderId="11" xfId="0" applyNumberFormat="1" applyFont="1" applyFill="1" applyBorder="1" applyAlignment="1">
      <alignment horizontal="center" vertical="center" wrapText="1"/>
    </xf>
    <xf numFmtId="0" fontId="86" fillId="0" borderId="1" xfId="0" applyNumberFormat="1" applyFont="1" applyBorder="1" applyAlignment="1">
      <alignment vertical="top"/>
    </xf>
    <xf numFmtId="0" fontId="53" fillId="0" borderId="11" xfId="0" applyFont="1" applyFill="1" applyBorder="1" applyAlignment="1">
      <alignment horizontal="left" vertical="center" wrapText="1"/>
    </xf>
    <xf numFmtId="191" fontId="15" fillId="0" borderId="11" xfId="0" applyNumberFormat="1" applyFont="1" applyFill="1" applyBorder="1" applyAlignment="1">
      <alignment horizontal="center" vertical="center" wrapText="1"/>
    </xf>
    <xf numFmtId="0" fontId="15" fillId="0" borderId="11" xfId="23" applyFont="1" applyBorder="1" applyAlignment="1">
      <alignment horizontal="center" wrapText="1"/>
    </xf>
    <xf numFmtId="0" fontId="15" fillId="0" borderId="11" xfId="18" applyFont="1" applyBorder="1" applyAlignment="1">
      <alignment horizontal="left" vertical="center"/>
    </xf>
    <xf numFmtId="191" fontId="15" fillId="0" borderId="11" xfId="23" applyNumberFormat="1" applyFont="1" applyBorder="1" applyAlignment="1">
      <alignment horizontal="center" vertical="center" wrapText="1"/>
    </xf>
    <xf numFmtId="0" fontId="15" fillId="0" borderId="11" xfId="18" applyFont="1" applyBorder="1" applyAlignment="1">
      <alignment horizontal="left" vertical="justify"/>
    </xf>
    <xf numFmtId="1" fontId="15" fillId="0" borderId="11" xfId="23" applyNumberFormat="1" applyFont="1" applyBorder="1" applyAlignment="1">
      <alignment horizontal="center" vertical="center" wrapText="1"/>
    </xf>
    <xf numFmtId="0" fontId="15" fillId="0" borderId="11" xfId="18" applyFont="1" applyBorder="1" applyAlignment="1">
      <alignment horizontal="left" vertical="center" wrapText="1"/>
    </xf>
    <xf numFmtId="0" fontId="15" fillId="0" borderId="11" xfId="23" applyFont="1" applyBorder="1" applyAlignment="1">
      <alignment horizontal="center" vertical="center" wrapText="1"/>
    </xf>
    <xf numFmtId="0" fontId="15" fillId="0" borderId="11" xfId="18" applyFont="1" applyFill="1" applyBorder="1" applyAlignment="1">
      <alignment horizontal="left" vertical="center"/>
    </xf>
    <xf numFmtId="49" fontId="15" fillId="0" borderId="11" xfId="0" applyNumberFormat="1" applyFont="1" applyFill="1" applyBorder="1" applyAlignment="1">
      <alignment horizontal="center" vertical="center" wrapText="1"/>
    </xf>
    <xf numFmtId="0" fontId="15" fillId="0" borderId="11" xfId="23" applyFont="1" applyFill="1" applyBorder="1" applyAlignment="1">
      <alignment horizontal="center" vertical="center" wrapText="1"/>
    </xf>
    <xf numFmtId="0" fontId="15" fillId="0" borderId="11" xfId="18" applyFont="1" applyFill="1" applyBorder="1" applyAlignment="1">
      <alignment horizontal="left" vertical="justify"/>
    </xf>
    <xf numFmtId="0" fontId="53" fillId="0" borderId="11" xfId="18" applyFont="1" applyBorder="1" applyAlignment="1">
      <alignment horizontal="center" vertical="center"/>
    </xf>
    <xf numFmtId="0" fontId="15" fillId="3" borderId="1" xfId="0" applyNumberFormat="1" applyFont="1" applyFill="1" applyBorder="1" applyAlignment="1">
      <alignment vertical="center"/>
    </xf>
    <xf numFmtId="0" fontId="26" fillId="3" borderId="11" xfId="0" applyFont="1" applyFill="1" applyBorder="1" applyAlignment="1">
      <alignment horizontal="left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 wrapText="1"/>
    </xf>
    <xf numFmtId="0" fontId="68" fillId="3" borderId="0" xfId="0" applyFont="1" applyFill="1" applyAlignment="1">
      <alignment vertical="justify"/>
    </xf>
    <xf numFmtId="4" fontId="23" fillId="0" borderId="1" xfId="4" applyNumberFormat="1" applyFont="1" applyFill="1" applyBorder="1" applyAlignment="1">
      <alignment vertical="center"/>
    </xf>
    <xf numFmtId="4" fontId="23" fillId="0" borderId="1" xfId="4" applyNumberFormat="1" applyFont="1" applyFill="1" applyBorder="1" applyAlignment="1">
      <alignment horizontal="center" vertical="center"/>
    </xf>
    <xf numFmtId="0" fontId="15" fillId="3" borderId="1" xfId="9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wrapText="1"/>
    </xf>
    <xf numFmtId="2" fontId="23" fillId="2" borderId="1" xfId="16" applyNumberFormat="1" applyFont="1" applyFill="1" applyBorder="1" applyAlignment="1" applyProtection="1">
      <alignment horizontal="center" vertical="center"/>
      <protection hidden="1"/>
    </xf>
    <xf numFmtId="0" fontId="22" fillId="3" borderId="1" xfId="0" applyFont="1" applyFill="1" applyBorder="1" applyAlignment="1">
      <alignment horizontal="center" vertical="justify" wrapText="1"/>
    </xf>
    <xf numFmtId="0" fontId="15" fillId="3" borderId="1" xfId="0" applyFont="1" applyFill="1" applyBorder="1" applyAlignment="1">
      <alignment horizontal="right" wrapText="1"/>
    </xf>
    <xf numFmtId="0" fontId="35" fillId="0" borderId="1" xfId="14" applyFont="1" applyFill="1" applyBorder="1" applyAlignment="1">
      <alignment horizontal="center" vertical="center" wrapText="1"/>
    </xf>
    <xf numFmtId="2" fontId="5" fillId="3" borderId="0" xfId="24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191" fontId="15" fillId="0" borderId="1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/>
    </xf>
    <xf numFmtId="0" fontId="15" fillId="0" borderId="16" xfId="0" applyFont="1" applyFill="1" applyBorder="1" applyAlignment="1">
      <alignment horizontal="right" vertical="center" wrapText="1"/>
    </xf>
    <xf numFmtId="0" fontId="26" fillId="0" borderId="11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84" fillId="0" borderId="0" xfId="0" applyFont="1" applyAlignment="1">
      <alignment vertical="center"/>
    </xf>
    <xf numFmtId="0" fontId="83" fillId="3" borderId="5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right" vertical="center" wrapText="1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vertical="center" wrapText="1"/>
    </xf>
    <xf numFmtId="4" fontId="15" fillId="3" borderId="8" xfId="0" applyNumberFormat="1" applyFont="1" applyFill="1" applyBorder="1" applyAlignment="1">
      <alignment horizontal="center" vertical="center" wrapText="1"/>
    </xf>
    <xf numFmtId="0" fontId="84" fillId="0" borderId="1" xfId="0" applyFont="1" applyBorder="1" applyAlignment="1">
      <alignment vertical="center"/>
    </xf>
    <xf numFmtId="0" fontId="15" fillId="3" borderId="2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68" fillId="3" borderId="1" xfId="0" applyFont="1" applyFill="1" applyBorder="1" applyAlignment="1">
      <alignment horizontal="center" vertical="center"/>
    </xf>
    <xf numFmtId="4" fontId="68" fillId="3" borderId="1" xfId="0" applyNumberFormat="1" applyFont="1" applyFill="1" applyBorder="1" applyAlignment="1">
      <alignment horizontal="center" vertical="center"/>
    </xf>
    <xf numFmtId="4" fontId="23" fillId="3" borderId="1" xfId="0" applyNumberFormat="1" applyFont="1" applyFill="1" applyBorder="1" applyAlignment="1">
      <alignment horizontal="right" vertical="center" wrapText="1"/>
    </xf>
    <xf numFmtId="0" fontId="86" fillId="3" borderId="11" xfId="0" applyFont="1" applyFill="1" applyBorder="1" applyAlignment="1">
      <alignment horizontal="center" vertical="center" wrapText="1"/>
    </xf>
    <xf numFmtId="1" fontId="15" fillId="0" borderId="8" xfId="0" applyNumberFormat="1" applyFont="1" applyFill="1" applyBorder="1" applyAlignment="1" applyProtection="1">
      <alignment horizontal="center" vertical="center"/>
      <protection locked="0"/>
    </xf>
    <xf numFmtId="2" fontId="5" fillId="3" borderId="1" xfId="0" applyNumberFormat="1" applyFont="1" applyFill="1" applyBorder="1" applyAlignment="1">
      <alignment horizontal="center" vertical="center" wrapText="1"/>
    </xf>
    <xf numFmtId="2" fontId="14" fillId="3" borderId="1" xfId="1" applyNumberFormat="1" applyFont="1" applyFill="1" applyBorder="1" applyAlignment="1" applyProtection="1">
      <alignment horizontal="center" vertical="center" wrapText="1"/>
    </xf>
    <xf numFmtId="2" fontId="15" fillId="3" borderId="1" xfId="25" applyNumberFormat="1" applyFont="1" applyFill="1" applyBorder="1" applyAlignment="1">
      <alignment horizontal="center" vertical="center" wrapText="1"/>
    </xf>
    <xf numFmtId="2" fontId="15" fillId="3" borderId="1" xfId="34" applyNumberFormat="1" applyFont="1" applyFill="1" applyBorder="1" applyAlignment="1">
      <alignment horizontal="center" vertical="center" wrapText="1"/>
    </xf>
    <xf numFmtId="1" fontId="15" fillId="3" borderId="1" xfId="0" applyNumberFormat="1" applyFont="1" applyFill="1" applyBorder="1" applyAlignment="1" applyProtection="1">
      <alignment horizontal="center" vertical="center" shrinkToFit="1"/>
    </xf>
    <xf numFmtId="2" fontId="15" fillId="3" borderId="1" xfId="25" applyNumberFormat="1" applyFont="1" applyFill="1" applyBorder="1" applyAlignment="1">
      <alignment horizontal="left" vertical="center" wrapText="1"/>
    </xf>
    <xf numFmtId="191" fontId="15" fillId="3" borderId="1" xfId="34" applyNumberFormat="1" applyFont="1" applyFill="1" applyBorder="1" applyAlignment="1">
      <alignment horizontal="center" vertical="center" wrapText="1"/>
    </xf>
    <xf numFmtId="2" fontId="15" fillId="3" borderId="1" xfId="25" applyNumberFormat="1" applyFont="1" applyFill="1" applyBorder="1" applyAlignment="1">
      <alignment horizontal="right" vertical="center" wrapText="1"/>
    </xf>
    <xf numFmtId="2" fontId="15" fillId="3" borderId="1" xfId="21" applyNumberFormat="1" applyFont="1" applyFill="1" applyBorder="1" applyAlignment="1">
      <alignment horizontal="left" vertical="center" wrapText="1"/>
    </xf>
    <xf numFmtId="2" fontId="15" fillId="3" borderId="1" xfId="33" applyNumberFormat="1" applyFont="1" applyFill="1" applyBorder="1" applyAlignment="1">
      <alignment horizontal="center" vertical="center"/>
    </xf>
    <xf numFmtId="2" fontId="15" fillId="3" borderId="1" xfId="20" applyNumberFormat="1" applyFont="1" applyFill="1" applyBorder="1" applyAlignment="1">
      <alignment horizontal="center" vertical="center"/>
    </xf>
    <xf numFmtId="2" fontId="78" fillId="3" borderId="1" xfId="0" applyNumberFormat="1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 wrapText="1"/>
    </xf>
    <xf numFmtId="2" fontId="15" fillId="3" borderId="1" xfId="21" applyNumberFormat="1" applyFont="1" applyFill="1" applyBorder="1" applyAlignment="1">
      <alignment horizontal="right" vertical="center" wrapText="1"/>
    </xf>
    <xf numFmtId="0" fontId="68" fillId="3" borderId="1" xfId="0" applyFont="1" applyFill="1" applyBorder="1" applyAlignment="1">
      <alignment horizontal="center" vertical="center" wrapText="1"/>
    </xf>
    <xf numFmtId="1" fontId="15" fillId="3" borderId="1" xfId="0" applyNumberFormat="1" applyFont="1" applyFill="1" applyBorder="1" applyAlignment="1">
      <alignment horizontal="center" vertical="center" shrinkToFit="1"/>
    </xf>
    <xf numFmtId="1" fontId="15" fillId="3" borderId="1" xfId="7" applyNumberFormat="1" applyFont="1" applyFill="1" applyBorder="1" applyAlignment="1">
      <alignment horizontal="center" vertical="center"/>
    </xf>
    <xf numFmtId="1" fontId="15" fillId="3" borderId="1" xfId="0" applyNumberFormat="1" applyFont="1" applyFill="1" applyBorder="1" applyAlignment="1" applyProtection="1">
      <alignment horizontal="center" vertical="center" wrapText="1"/>
    </xf>
    <xf numFmtId="0" fontId="3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5" fillId="0" borderId="0" xfId="34" applyFont="1" applyAlignment="1">
      <alignment horizontal="center"/>
    </xf>
    <xf numFmtId="0" fontId="4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5" fillId="0" borderId="4" xfId="0" applyFont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center" vertical="center" textRotation="90" wrapText="1"/>
    </xf>
    <xf numFmtId="0" fontId="13" fillId="0" borderId="0" xfId="34" applyNumberFormat="1" applyFont="1" applyFill="1" applyBorder="1" applyAlignment="1" applyProtection="1">
      <alignment horizontal="left" vertical="top"/>
    </xf>
    <xf numFmtId="0" fontId="0" fillId="0" borderId="0" xfId="0" applyBorder="1"/>
    <xf numFmtId="0" fontId="15" fillId="0" borderId="1" xfId="0" applyFont="1" applyBorder="1"/>
    <xf numFmtId="0" fontId="15" fillId="0" borderId="1" xfId="9" applyFont="1" applyFill="1" applyBorder="1" applyAlignment="1">
      <alignment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justify"/>
    </xf>
    <xf numFmtId="0" fontId="15" fillId="3" borderId="1" xfId="19" applyNumberFormat="1" applyFont="1" applyFill="1" applyBorder="1" applyAlignment="1">
      <alignment horizontal="left" vertical="center" wrapText="1"/>
    </xf>
    <xf numFmtId="1" fontId="15" fillId="3" borderId="1" xfId="19" applyNumberFormat="1" applyFont="1" applyFill="1" applyBorder="1" applyAlignment="1">
      <alignment horizontal="center" vertical="center" wrapText="1"/>
    </xf>
    <xf numFmtId="0" fontId="15" fillId="3" borderId="1" xfId="19" applyNumberFormat="1" applyFont="1" applyFill="1" applyBorder="1" applyAlignment="1">
      <alignment horizontal="right" vertical="center" wrapText="1"/>
    </xf>
    <xf numFmtId="0" fontId="15" fillId="3" borderId="1" xfId="0" applyFont="1" applyFill="1" applyBorder="1" applyAlignment="1">
      <alignment vertical="center"/>
    </xf>
    <xf numFmtId="0" fontId="15" fillId="0" borderId="10" xfId="0" applyFont="1" applyBorder="1" applyAlignment="1">
      <alignment horizontal="center" vertical="center" textRotation="90" wrapText="1"/>
    </xf>
    <xf numFmtId="2" fontId="68" fillId="0" borderId="0" xfId="0" applyNumberFormat="1" applyFont="1"/>
    <xf numFmtId="2" fontId="26" fillId="2" borderId="1" xfId="0" applyNumberFormat="1" applyFont="1" applyFill="1" applyBorder="1" applyAlignment="1">
      <alignment horizontal="left" vertical="center"/>
    </xf>
    <xf numFmtId="0" fontId="15" fillId="0" borderId="0" xfId="0" applyFont="1" applyBorder="1" applyAlignment="1">
      <alignment horizontal="center" vertical="center" textRotation="90" wrapText="1"/>
    </xf>
    <xf numFmtId="0" fontId="26" fillId="0" borderId="12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4" fontId="23" fillId="0" borderId="0" xfId="34" applyNumberFormat="1" applyFont="1" applyAlignment="1">
      <alignment horizontal="center" wrapText="1"/>
    </xf>
    <xf numFmtId="4" fontId="15" fillId="3" borderId="1" xfId="0" applyNumberFormat="1" applyFont="1" applyFill="1" applyBorder="1" applyAlignment="1">
      <alignment horizontal="center" vertical="center"/>
    </xf>
    <xf numFmtId="4" fontId="15" fillId="3" borderId="0" xfId="0" applyNumberFormat="1" applyFont="1" applyFill="1" applyBorder="1" applyAlignment="1">
      <alignment horizontal="center" vertical="center"/>
    </xf>
    <xf numFmtId="0" fontId="15" fillId="0" borderId="0" xfId="34" applyNumberFormat="1" applyFont="1" applyFill="1" applyBorder="1" applyAlignment="1" applyProtection="1">
      <alignment horizontal="left" vertical="top"/>
    </xf>
    <xf numFmtId="191" fontId="68" fillId="0" borderId="1" xfId="0" applyNumberFormat="1" applyFont="1" applyFill="1" applyBorder="1" applyAlignment="1">
      <alignment horizontal="center" vertical="center" wrapText="1"/>
    </xf>
    <xf numFmtId="0" fontId="15" fillId="0" borderId="8" xfId="13" applyFont="1" applyFill="1" applyBorder="1" applyAlignment="1">
      <alignment horizontal="left" vertical="center" wrapText="1"/>
    </xf>
    <xf numFmtId="0" fontId="82" fillId="3" borderId="4" xfId="0" applyFont="1" applyFill="1" applyBorder="1" applyAlignment="1">
      <alignment horizontal="left" vertical="center"/>
    </xf>
    <xf numFmtId="0" fontId="87" fillId="0" borderId="0" xfId="0" applyFont="1"/>
    <xf numFmtId="0" fontId="70" fillId="0" borderId="0" xfId="0" applyFont="1" applyBorder="1"/>
    <xf numFmtId="0" fontId="26" fillId="3" borderId="4" xfId="0" applyNumberFormat="1" applyFont="1" applyFill="1" applyBorder="1" applyAlignment="1">
      <alignment horizontal="left" vertical="top" wrapText="1"/>
    </xf>
    <xf numFmtId="0" fontId="26" fillId="3" borderId="4" xfId="0" applyNumberFormat="1" applyFont="1" applyFill="1" applyBorder="1" applyAlignment="1">
      <alignment horizontal="right" vertical="center" wrapText="1"/>
    </xf>
    <xf numFmtId="0" fontId="26" fillId="2" borderId="4" xfId="0" applyNumberFormat="1" applyFont="1" applyFill="1" applyBorder="1" applyAlignment="1">
      <alignment horizontal="center" vertical="center" wrapText="1"/>
    </xf>
    <xf numFmtId="191" fontId="26" fillId="3" borderId="4" xfId="0" applyNumberFormat="1" applyFont="1" applyFill="1" applyBorder="1" applyAlignment="1">
      <alignment horizontal="center" vertical="center" wrapText="1"/>
    </xf>
    <xf numFmtId="0" fontId="26" fillId="3" borderId="1" xfId="0" applyNumberFormat="1" applyFont="1" applyFill="1" applyBorder="1" applyAlignment="1">
      <alignment horizontal="left" vertical="top" wrapText="1"/>
    </xf>
    <xf numFmtId="0" fontId="26" fillId="3" borderId="1" xfId="0" applyNumberFormat="1" applyFont="1" applyFill="1" applyBorder="1" applyAlignment="1">
      <alignment horizontal="right" vertical="center" wrapText="1"/>
    </xf>
    <xf numFmtId="0" fontId="26" fillId="3" borderId="1" xfId="0" applyNumberFormat="1" applyFont="1" applyFill="1" applyBorder="1" applyAlignment="1">
      <alignment horizontal="center" vertical="center" wrapText="1"/>
    </xf>
    <xf numFmtId="191" fontId="26" fillId="3" borderId="1" xfId="0" applyNumberFormat="1" applyFont="1" applyFill="1" applyBorder="1" applyAlignment="1">
      <alignment horizontal="center" vertical="center" wrapText="1"/>
    </xf>
    <xf numFmtId="0" fontId="26" fillId="3" borderId="1" xfId="0" applyNumberFormat="1" applyFont="1" applyFill="1" applyBorder="1" applyAlignment="1">
      <alignment horizontal="right" vertical="top" wrapText="1"/>
    </xf>
    <xf numFmtId="0" fontId="26" fillId="3" borderId="1" xfId="0" applyNumberFormat="1" applyFont="1" applyFill="1" applyBorder="1" applyAlignment="1">
      <alignment horizontal="left" vertical="center" wrapText="1"/>
    </xf>
    <xf numFmtId="1" fontId="26" fillId="3" borderId="1" xfId="0" applyNumberFormat="1" applyFont="1" applyFill="1" applyBorder="1" applyAlignment="1">
      <alignment horizontal="center" vertical="center" wrapText="1"/>
    </xf>
    <xf numFmtId="0" fontId="40" fillId="3" borderId="1" xfId="0" applyNumberFormat="1" applyFont="1" applyFill="1" applyBorder="1" applyAlignment="1">
      <alignment horizontal="left" vertical="top" wrapText="1"/>
    </xf>
    <xf numFmtId="0" fontId="26" fillId="2" borderId="1" xfId="0" applyNumberFormat="1" applyFont="1" applyFill="1" applyBorder="1" applyAlignment="1">
      <alignment horizontal="center" vertical="top" wrapText="1"/>
    </xf>
    <xf numFmtId="1" fontId="26" fillId="3" borderId="1" xfId="0" applyNumberFormat="1" applyFont="1" applyFill="1" applyBorder="1" applyAlignment="1">
      <alignment horizontal="center" vertical="top" wrapText="1"/>
    </xf>
    <xf numFmtId="0" fontId="37" fillId="0" borderId="0" xfId="8" applyFont="1" applyFill="1" applyBorder="1" applyAlignment="1">
      <alignment horizontal="center" vertical="center" wrapText="1"/>
    </xf>
    <xf numFmtId="0" fontId="36" fillId="0" borderId="8" xfId="14" applyFont="1" applyFill="1" applyBorder="1" applyAlignment="1">
      <alignment horizontal="center" vertical="center" wrapText="1"/>
    </xf>
    <xf numFmtId="0" fontId="35" fillId="0" borderId="8" xfId="14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26" fillId="3" borderId="22" xfId="0" applyNumberFormat="1" applyFont="1" applyFill="1" applyBorder="1" applyAlignment="1">
      <alignment horizontal="left" vertical="top" wrapText="1"/>
    </xf>
    <xf numFmtId="0" fontId="26" fillId="3" borderId="4" xfId="0" applyNumberFormat="1" applyFont="1" applyFill="1" applyBorder="1" applyAlignment="1">
      <alignment horizontal="center" vertical="center" wrapText="1"/>
    </xf>
    <xf numFmtId="2" fontId="15" fillId="3" borderId="4" xfId="0" applyNumberFormat="1" applyFont="1" applyFill="1" applyBorder="1" applyAlignment="1" applyProtection="1">
      <alignment horizontal="center" vertical="center" wrapText="1"/>
    </xf>
    <xf numFmtId="4" fontId="15" fillId="3" borderId="4" xfId="0" applyNumberFormat="1" applyFont="1" applyFill="1" applyBorder="1" applyAlignment="1">
      <alignment horizontal="center" vertical="center" shrinkToFit="1"/>
    </xf>
    <xf numFmtId="0" fontId="15" fillId="0" borderId="1" xfId="0" applyNumberFormat="1" applyFont="1" applyBorder="1" applyAlignment="1">
      <alignment vertical="justify"/>
    </xf>
    <xf numFmtId="0" fontId="15" fillId="3" borderId="1" xfId="0" applyNumberFormat="1" applyFont="1" applyFill="1" applyBorder="1" applyAlignment="1">
      <alignment vertical="justify"/>
    </xf>
    <xf numFmtId="0" fontId="26" fillId="0" borderId="9" xfId="8" applyFont="1" applyFill="1" applyBorder="1" applyAlignment="1">
      <alignment horizontal="center" vertical="center" wrapText="1"/>
    </xf>
    <xf numFmtId="0" fontId="26" fillId="0" borderId="7" xfId="8" applyFont="1" applyFill="1" applyBorder="1" applyAlignment="1">
      <alignment horizontal="center" vertical="center" wrapText="1"/>
    </xf>
    <xf numFmtId="0" fontId="26" fillId="0" borderId="1" xfId="8" applyFont="1" applyFill="1" applyBorder="1" applyAlignment="1">
      <alignment horizontal="center" vertical="center" wrapText="1"/>
    </xf>
    <xf numFmtId="0" fontId="26" fillId="0" borderId="23" xfId="8" applyFont="1" applyFill="1" applyBorder="1" applyAlignment="1">
      <alignment horizontal="center" vertical="center" wrapText="1"/>
    </xf>
    <xf numFmtId="0" fontId="15" fillId="0" borderId="4" xfId="0" applyNumberFormat="1" applyFont="1" applyBorder="1" applyAlignment="1">
      <alignment vertical="top"/>
    </xf>
    <xf numFmtId="0" fontId="82" fillId="3" borderId="4" xfId="0" applyFont="1" applyFill="1" applyBorder="1" applyAlignment="1">
      <alignment horizontal="left" vertical="center" wrapText="1"/>
    </xf>
    <xf numFmtId="0" fontId="82" fillId="3" borderId="4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left" vertical="center"/>
    </xf>
    <xf numFmtId="0" fontId="15" fillId="3" borderId="11" xfId="0" applyFont="1" applyFill="1" applyBorder="1" applyAlignment="1">
      <alignment horizontal="center" vertical="center"/>
    </xf>
    <xf numFmtId="191" fontId="15" fillId="3" borderId="11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 wrapText="1"/>
    </xf>
    <xf numFmtId="0" fontId="58" fillId="0" borderId="0" xfId="0" applyFont="1" applyAlignment="1">
      <alignment horizontal="center"/>
    </xf>
    <xf numFmtId="0" fontId="26" fillId="3" borderId="11" xfId="0" applyFont="1" applyFill="1" applyBorder="1" applyAlignment="1">
      <alignment vertical="center" wrapText="1"/>
    </xf>
    <xf numFmtId="0" fontId="26" fillId="3" borderId="12" xfId="0" applyFont="1" applyFill="1" applyBorder="1" applyAlignment="1">
      <alignment horizontal="center" vertical="center"/>
    </xf>
    <xf numFmtId="0" fontId="26" fillId="3" borderId="11" xfId="0" applyFont="1" applyFill="1" applyBorder="1" applyAlignment="1">
      <alignment horizontal="center" vertical="center"/>
    </xf>
    <xf numFmtId="4" fontId="15" fillId="3" borderId="1" xfId="35" applyNumberFormat="1" applyFont="1" applyFill="1" applyBorder="1" applyAlignment="1" applyProtection="1">
      <alignment horizontal="center" vertical="center"/>
    </xf>
    <xf numFmtId="0" fontId="40" fillId="3" borderId="11" xfId="0" applyFont="1" applyFill="1" applyBorder="1" applyAlignment="1">
      <alignment horizontal="center" vertical="center"/>
    </xf>
    <xf numFmtId="0" fontId="68" fillId="3" borderId="11" xfId="0" applyFont="1" applyFill="1" applyBorder="1" applyAlignment="1">
      <alignment horizontal="center" vertical="center"/>
    </xf>
    <xf numFmtId="0" fontId="68" fillId="3" borderId="11" xfId="0" applyFont="1" applyFill="1" applyBorder="1" applyAlignment="1">
      <alignment horizontal="left" vertical="center"/>
    </xf>
    <xf numFmtId="0" fontId="68" fillId="3" borderId="11" xfId="0" applyFont="1" applyFill="1" applyBorder="1" applyAlignment="1">
      <alignment vertical="center" wrapText="1"/>
    </xf>
    <xf numFmtId="191" fontId="68" fillId="3" borderId="11" xfId="0" applyNumberFormat="1" applyFont="1" applyFill="1" applyBorder="1" applyAlignment="1">
      <alignment horizontal="center" vertical="center"/>
    </xf>
    <xf numFmtId="49" fontId="15" fillId="3" borderId="11" xfId="0" applyNumberFormat="1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vertical="center"/>
    </xf>
    <xf numFmtId="0" fontId="26" fillId="0" borderId="11" xfId="0" applyFont="1" applyFill="1" applyBorder="1" applyAlignment="1">
      <alignment wrapText="1"/>
    </xf>
    <xf numFmtId="0" fontId="68" fillId="3" borderId="11" xfId="0" applyFont="1" applyFill="1" applyBorder="1" applyAlignment="1">
      <alignment wrapText="1"/>
    </xf>
    <xf numFmtId="0" fontId="23" fillId="3" borderId="11" xfId="0" applyFont="1" applyFill="1" applyBorder="1" applyAlignment="1">
      <alignment horizontal="center"/>
    </xf>
    <xf numFmtId="0" fontId="68" fillId="3" borderId="11" xfId="0" applyFont="1" applyFill="1" applyBorder="1"/>
    <xf numFmtId="0" fontId="40" fillId="3" borderId="11" xfId="0" applyFont="1" applyFill="1" applyBorder="1" applyAlignment="1">
      <alignment horizontal="center"/>
    </xf>
    <xf numFmtId="0" fontId="68" fillId="3" borderId="11" xfId="0" applyFont="1" applyFill="1" applyBorder="1" applyAlignment="1">
      <alignment horizontal="left"/>
    </xf>
    <xf numFmtId="0" fontId="15" fillId="3" borderId="11" xfId="0" applyFont="1" applyFill="1" applyBorder="1" applyAlignment="1"/>
    <xf numFmtId="2" fontId="15" fillId="3" borderId="11" xfId="0" applyNumberFormat="1" applyFont="1" applyFill="1" applyBorder="1" applyAlignment="1">
      <alignment horizontal="center" vertical="center"/>
    </xf>
    <xf numFmtId="0" fontId="5" fillId="0" borderId="0" xfId="34" applyFont="1" applyAlignment="1">
      <alignment horizontal="left" wrapText="1"/>
    </xf>
    <xf numFmtId="0" fontId="33" fillId="0" borderId="0" xfId="0" applyFont="1" applyAlignment="1">
      <alignment horizontal="center" vertical="top"/>
    </xf>
    <xf numFmtId="0" fontId="15" fillId="0" borderId="8" xfId="0" applyFont="1" applyBorder="1" applyAlignment="1">
      <alignment horizontal="center" vertical="center" textRotation="90"/>
    </xf>
    <xf numFmtId="0" fontId="15" fillId="0" borderId="4" xfId="0" applyFont="1" applyBorder="1" applyAlignment="1">
      <alignment horizontal="center" vertical="center" textRotation="90"/>
    </xf>
    <xf numFmtId="0" fontId="15" fillId="2" borderId="8" xfId="0" applyFont="1" applyFill="1" applyBorder="1" applyAlignment="1">
      <alignment horizontal="center" vertical="center" textRotation="90"/>
    </xf>
    <xf numFmtId="0" fontId="15" fillId="2" borderId="4" xfId="0" applyFont="1" applyFill="1" applyBorder="1" applyAlignment="1">
      <alignment horizontal="center" vertical="center" textRotation="90"/>
    </xf>
    <xf numFmtId="0" fontId="15" fillId="2" borderId="8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34" applyFont="1" applyBorder="1" applyAlignment="1">
      <alignment horizontal="center" vertical="center" wrapText="1"/>
    </xf>
    <xf numFmtId="0" fontId="34" fillId="0" borderId="0" xfId="34" applyFont="1" applyAlignment="1">
      <alignment horizontal="center" wrapText="1"/>
    </xf>
    <xf numFmtId="0" fontId="3" fillId="0" borderId="0" xfId="26" applyFont="1" applyAlignment="1">
      <alignment horizontal="left" vertical="center" wrapText="1"/>
    </xf>
    <xf numFmtId="0" fontId="15" fillId="0" borderId="0" xfId="34" applyFont="1" applyAlignment="1">
      <alignment horizontal="center" wrapText="1"/>
    </xf>
    <xf numFmtId="0" fontId="15" fillId="0" borderId="0" xfId="34" applyFont="1" applyAlignment="1">
      <alignment horizontal="right" wrapText="1"/>
    </xf>
    <xf numFmtId="0" fontId="23" fillId="3" borderId="6" xfId="34" applyFont="1" applyFill="1" applyBorder="1" applyAlignment="1">
      <alignment horizontal="right" vertical="center" wrapText="1"/>
    </xf>
    <xf numFmtId="0" fontId="23" fillId="3" borderId="16" xfId="34" applyFont="1" applyFill="1" applyBorder="1" applyAlignment="1">
      <alignment horizontal="right" vertical="center" wrapText="1"/>
    </xf>
    <xf numFmtId="0" fontId="23" fillId="3" borderId="5" xfId="34" applyFont="1" applyFill="1" applyBorder="1" applyAlignment="1">
      <alignment horizontal="right" vertical="center" wrapText="1"/>
    </xf>
    <xf numFmtId="0" fontId="23" fillId="3" borderId="1" xfId="34" applyFont="1" applyFill="1" applyBorder="1" applyAlignment="1">
      <alignment horizontal="right" vertical="center" wrapText="1"/>
    </xf>
    <xf numFmtId="0" fontId="17" fillId="0" borderId="1" xfId="34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3" fillId="3" borderId="1" xfId="0" applyFont="1" applyFill="1" applyBorder="1" applyAlignment="1">
      <alignment horizontal="right" vertical="center" wrapText="1"/>
    </xf>
    <xf numFmtId="4" fontId="23" fillId="0" borderId="0" xfId="0" applyNumberFormat="1" applyFont="1" applyAlignment="1">
      <alignment horizontal="center"/>
    </xf>
    <xf numFmtId="0" fontId="35" fillId="0" borderId="1" xfId="0" applyFont="1" applyBorder="1" applyAlignment="1">
      <alignment horizontal="center" vertical="center"/>
    </xf>
    <xf numFmtId="0" fontId="37" fillId="0" borderId="11" xfId="8" applyFont="1" applyFill="1" applyBorder="1" applyAlignment="1">
      <alignment horizontal="center" vertical="center" textRotation="90" wrapText="1"/>
    </xf>
    <xf numFmtId="0" fontId="37" fillId="0" borderId="13" xfId="8" applyFont="1" applyFill="1" applyBorder="1" applyAlignment="1">
      <alignment horizontal="center" vertical="center" textRotation="90" wrapText="1"/>
    </xf>
    <xf numFmtId="0" fontId="37" fillId="0" borderId="13" xfId="8" applyFont="1" applyFill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textRotation="90" wrapText="1"/>
    </xf>
    <xf numFmtId="0" fontId="38" fillId="0" borderId="4" xfId="0" applyFont="1" applyBorder="1" applyAlignment="1">
      <alignment horizontal="center" vertical="center" textRotation="90" wrapText="1"/>
    </xf>
    <xf numFmtId="0" fontId="35" fillId="0" borderId="6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5" fillId="0" borderId="0" xfId="34" applyFont="1" applyAlignment="1">
      <alignment horizontal="left"/>
    </xf>
    <xf numFmtId="0" fontId="5" fillId="0" borderId="0" xfId="34" applyFont="1" applyAlignment="1">
      <alignment horizontal="center"/>
    </xf>
    <xf numFmtId="0" fontId="14" fillId="0" borderId="11" xfId="8" applyFont="1" applyFill="1" applyBorder="1" applyAlignment="1">
      <alignment horizontal="center" vertical="center" textRotation="90" wrapText="1"/>
    </xf>
    <xf numFmtId="0" fontId="14" fillId="0" borderId="13" xfId="8" applyFont="1" applyFill="1" applyBorder="1" applyAlignment="1">
      <alignment horizontal="center" vertical="center" textRotation="90" wrapText="1"/>
    </xf>
    <xf numFmtId="0" fontId="14" fillId="0" borderId="13" xfId="8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textRotation="90" wrapText="1"/>
    </xf>
    <xf numFmtId="0" fontId="12" fillId="0" borderId="4" xfId="0" applyFont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textRotation="90" wrapText="1"/>
    </xf>
    <xf numFmtId="0" fontId="69" fillId="0" borderId="24" xfId="0" applyFont="1" applyBorder="1" applyAlignment="1">
      <alignment horizontal="left" vertical="center" wrapText="1"/>
    </xf>
    <xf numFmtId="0" fontId="69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/>
    </xf>
    <xf numFmtId="2" fontId="23" fillId="0" borderId="0" xfId="0" applyNumberFormat="1" applyFont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67" fillId="0" borderId="0" xfId="34" applyFont="1" applyAlignment="1">
      <alignment horizontal="left"/>
    </xf>
    <xf numFmtId="2" fontId="34" fillId="0" borderId="0" xfId="0" applyNumberFormat="1" applyFont="1" applyAlignment="1">
      <alignment horizontal="center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3" fillId="3" borderId="6" xfId="0" applyFont="1" applyFill="1" applyBorder="1" applyAlignment="1">
      <alignment horizontal="right" vertical="center" wrapText="1"/>
    </xf>
    <xf numFmtId="0" fontId="23" fillId="3" borderId="16" xfId="0" applyFont="1" applyFill="1" applyBorder="1" applyAlignment="1">
      <alignment horizontal="right" vertical="center" wrapText="1"/>
    </xf>
    <xf numFmtId="0" fontId="23" fillId="3" borderId="5" xfId="0" applyFont="1" applyFill="1" applyBorder="1" applyAlignment="1">
      <alignment horizontal="right" vertical="center" wrapText="1"/>
    </xf>
    <xf numFmtId="0" fontId="23" fillId="0" borderId="0" xfId="0" applyFont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textRotation="90" wrapText="1"/>
    </xf>
    <xf numFmtId="0" fontId="15" fillId="0" borderId="8" xfId="0" applyFont="1" applyBorder="1" applyAlignment="1">
      <alignment horizontal="center" vertical="center" textRotation="90" wrapText="1"/>
    </xf>
    <xf numFmtId="0" fontId="15" fillId="0" borderId="4" xfId="0" applyFont="1" applyBorder="1" applyAlignment="1">
      <alignment horizontal="center" vertical="center" textRotation="90" wrapText="1"/>
    </xf>
    <xf numFmtId="0" fontId="34" fillId="0" borderId="0" xfId="0" applyFont="1" applyAlignment="1">
      <alignment horizontal="center"/>
    </xf>
    <xf numFmtId="0" fontId="15" fillId="0" borderId="1" xfId="34" applyFont="1" applyBorder="1" applyAlignment="1">
      <alignment horizontal="center" vertical="center" wrapText="1"/>
    </xf>
    <xf numFmtId="0" fontId="32" fillId="0" borderId="1" xfId="34" applyFont="1" applyBorder="1" applyAlignment="1">
      <alignment horizontal="center" vertical="center" wrapText="1"/>
    </xf>
    <xf numFmtId="0" fontId="37" fillId="0" borderId="26" xfId="8" applyFont="1" applyFill="1" applyBorder="1" applyAlignment="1">
      <alignment horizontal="center" vertical="center" textRotation="90" wrapText="1"/>
    </xf>
    <xf numFmtId="0" fontId="37" fillId="0" borderId="27" xfId="8" applyFont="1" applyFill="1" applyBorder="1" applyAlignment="1">
      <alignment horizontal="center" vertical="center" textRotation="90" wrapText="1"/>
    </xf>
    <xf numFmtId="0" fontId="38" fillId="0" borderId="21" xfId="0" applyFont="1" applyBorder="1" applyAlignment="1">
      <alignment horizontal="center" vertical="center" textRotation="90" wrapText="1"/>
    </xf>
    <xf numFmtId="0" fontId="37" fillId="0" borderId="25" xfId="8" applyFont="1" applyFill="1" applyBorder="1" applyAlignment="1">
      <alignment horizontal="center" vertical="center" wrapText="1"/>
    </xf>
    <xf numFmtId="0" fontId="26" fillId="0" borderId="11" xfId="8" applyFont="1" applyFill="1" applyBorder="1" applyAlignment="1">
      <alignment horizontal="center" vertical="center" textRotation="90" wrapText="1"/>
    </xf>
    <xf numFmtId="0" fontId="26" fillId="0" borderId="13" xfId="8" applyFont="1" applyFill="1" applyBorder="1" applyAlignment="1">
      <alignment horizontal="center" vertical="center" textRotation="90" wrapText="1"/>
    </xf>
    <xf numFmtId="0" fontId="26" fillId="0" borderId="13" xfId="8" applyFont="1" applyFill="1" applyBorder="1" applyAlignment="1">
      <alignment horizontal="center" vertical="center" wrapText="1"/>
    </xf>
    <xf numFmtId="0" fontId="26" fillId="0" borderId="28" xfId="8" applyFont="1" applyFill="1" applyBorder="1" applyAlignment="1">
      <alignment horizontal="center" vertical="center" textRotation="90" wrapText="1"/>
    </xf>
    <xf numFmtId="0" fontId="26" fillId="0" borderId="29" xfId="8" applyFont="1" applyFill="1" applyBorder="1" applyAlignment="1">
      <alignment horizontal="center" vertical="center" textRotation="90" wrapText="1"/>
    </xf>
    <xf numFmtId="0" fontId="42" fillId="0" borderId="8" xfId="0" applyFont="1" applyBorder="1" applyAlignment="1">
      <alignment horizontal="center" vertical="center" textRotation="90" wrapText="1"/>
    </xf>
    <xf numFmtId="0" fontId="42" fillId="0" borderId="4" xfId="0" applyFont="1" applyBorder="1" applyAlignment="1">
      <alignment horizontal="center" vertical="center" textRotation="90" wrapText="1"/>
    </xf>
    <xf numFmtId="0" fontId="26" fillId="0" borderId="30" xfId="8" applyFont="1" applyFill="1" applyBorder="1" applyAlignment="1">
      <alignment horizontal="center" vertical="center" wrapText="1"/>
    </xf>
    <xf numFmtId="0" fontId="26" fillId="0" borderId="31" xfId="8" applyFont="1" applyFill="1" applyBorder="1" applyAlignment="1">
      <alignment horizontal="center" vertical="center" wrapText="1"/>
    </xf>
    <xf numFmtId="0" fontId="26" fillId="0" borderId="32" xfId="8" applyFont="1" applyFill="1" applyBorder="1" applyAlignment="1">
      <alignment horizontal="center" vertical="center" textRotation="90" wrapText="1"/>
    </xf>
    <xf numFmtId="0" fontId="26" fillId="0" borderId="33" xfId="8" applyFont="1" applyFill="1" applyBorder="1" applyAlignment="1">
      <alignment horizontal="center" vertical="center" textRotation="90" wrapText="1"/>
    </xf>
    <xf numFmtId="0" fontId="26" fillId="0" borderId="34" xfId="8" applyFont="1" applyFill="1" applyBorder="1" applyAlignment="1">
      <alignment horizontal="center" vertical="center" textRotation="90" wrapText="1"/>
    </xf>
    <xf numFmtId="0" fontId="26" fillId="0" borderId="35" xfId="8" applyFont="1" applyFill="1" applyBorder="1" applyAlignment="1">
      <alignment horizontal="center" vertical="center" textRotation="90" wrapText="1"/>
    </xf>
    <xf numFmtId="0" fontId="26" fillId="0" borderId="25" xfId="8" applyFont="1" applyFill="1" applyBorder="1" applyAlignment="1">
      <alignment horizontal="center" vertical="center" wrapText="1"/>
    </xf>
    <xf numFmtId="0" fontId="26" fillId="0" borderId="26" xfId="8" applyFont="1" applyFill="1" applyBorder="1" applyAlignment="1">
      <alignment horizontal="center" vertical="center" textRotation="90" wrapText="1"/>
    </xf>
    <xf numFmtId="0" fontId="26" fillId="0" borderId="27" xfId="8" applyFont="1" applyFill="1" applyBorder="1" applyAlignment="1">
      <alignment horizontal="center" vertical="center" textRotation="90" wrapText="1"/>
    </xf>
    <xf numFmtId="0" fontId="34" fillId="0" borderId="0" xfId="34" applyFont="1" applyAlignment="1">
      <alignment horizontal="center" vertical="center" wrapText="1"/>
    </xf>
    <xf numFmtId="0" fontId="15" fillId="0" borderId="0" xfId="26" applyFont="1" applyAlignment="1">
      <alignment horizontal="left" vertical="center" wrapText="1"/>
    </xf>
    <xf numFmtId="0" fontId="5" fillId="0" borderId="0" xfId="34" applyFont="1" applyAlignment="1">
      <alignment horizontal="center" wrapText="1"/>
    </xf>
    <xf numFmtId="0" fontId="5" fillId="0" borderId="0" xfId="34" applyFont="1" applyAlignment="1">
      <alignment horizontal="right" wrapText="1"/>
    </xf>
  </cellXfs>
  <cellStyles count="37">
    <cellStyle name="Comma" xfId="6" builtinId="3"/>
    <cellStyle name="Comma 2" xfId="1"/>
    <cellStyle name="dataval1 2" xfId="2"/>
    <cellStyle name="Excel Built-in Normal" xfId="3"/>
    <cellStyle name="formulas" xfId="4"/>
    <cellStyle name="izm.2016.05.23 2" xfId="5"/>
    <cellStyle name="Normal" xfId="0" builtinId="0"/>
    <cellStyle name="Normal 12" xfId="7"/>
    <cellStyle name="Normal 2" xfId="8"/>
    <cellStyle name="Normal 2 2" xfId="9"/>
    <cellStyle name="Normal 2 3" xfId="10"/>
    <cellStyle name="Normal 3" xfId="11"/>
    <cellStyle name="Normal 5 2" xfId="12"/>
    <cellStyle name="Normal 7" xfId="13"/>
    <cellStyle name="Normal_09-08-25 Auciems" xfId="14"/>
    <cellStyle name="Normal_1. posma tāme" xfId="15"/>
    <cellStyle name="Normal_9908m" xfId="16"/>
    <cellStyle name="Normal_demontāža" xfId="17"/>
    <cellStyle name="Normal_Dz.Nr1" xfId="18"/>
    <cellStyle name="Normal_Ford tame new" xfId="19"/>
    <cellStyle name="Normal_Jauna Novadnieki" xfId="20"/>
    <cellStyle name="Normal_Juurmala daudzdziivokla" xfId="21"/>
    <cellStyle name="Normal_Kazino kazino tauers klub" xfId="22"/>
    <cellStyle name="Normal_RS_spec_vent_17.05" xfId="23"/>
    <cellStyle name="Normal_Sheet1" xfId="24"/>
    <cellStyle name="Normal_Sheet1_1" xfId="25"/>
    <cellStyle name="Normal_TAME" xfId="26"/>
    <cellStyle name="Normal_Tāme 2_1" xfId="29"/>
    <cellStyle name="Normal_TAME-POLIPLASTS" xfId="27"/>
    <cellStyle name="Normal_tāmes sagatave prezentācijai" xfId="30"/>
    <cellStyle name="Normal_TameTuristu5-2011-08-06" xfId="28"/>
    <cellStyle name="papild.2016.05.23" xfId="31"/>
    <cellStyle name="Parastais 2" xfId="32"/>
    <cellStyle name="Parastais 3 2" xfId="33"/>
    <cellStyle name="Style 1" xfId="34"/>
    <cellStyle name="Обычный_33. OZOLNIEKU NOVADA DOME_OZO SKOLA_TELPU, GAITENU, KAPNU TELPU REMONTS_TAME_VADIMS_2011_02_25_melnraksts" xfId="35"/>
    <cellStyle name="Стиль 1" xfId="36"/>
  </cellStyles>
  <dxfs count="7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strike val="0"/>
        <color rgb="FF800080"/>
      </font>
    </dxf>
    <dxf>
      <font>
        <b/>
        <i val="0"/>
        <strike val="0"/>
        <color rgb="FF80008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strike val="0"/>
        <color rgb="FF800080"/>
      </font>
    </dxf>
    <dxf>
      <font>
        <b/>
        <i val="0"/>
        <strike val="0"/>
        <color rgb="FF800080"/>
      </font>
    </dxf>
    <dxf>
      <font>
        <condense val="0"/>
        <extend val="0"/>
        <color indexed="9"/>
      </font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9"/>
        </patternFill>
      </fill>
    </dxf>
    <dxf>
      <font>
        <b/>
        <i val="0"/>
        <strike val="0"/>
        <color rgb="FF800080"/>
      </font>
    </dxf>
    <dxf>
      <font>
        <condense val="0"/>
        <extend val="0"/>
        <color indexed="9"/>
      </font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9"/>
        </patternFill>
      </fill>
    </dxf>
    <dxf>
      <font>
        <b/>
        <i val="0"/>
        <strike val="0"/>
        <color rgb="FF800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08972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08973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08974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08975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08976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08977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08978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08979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08980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08981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08982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08983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08984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08985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08986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142875</xdr:rowOff>
    </xdr:to>
    <xdr:sp macro="" textlink="">
      <xdr:nvSpPr>
        <xdr:cNvPr id="4608987" name="Text Box 1137"/>
        <xdr:cNvSpPr txBox="1">
          <a:spLocks noChangeArrowheads="1"/>
        </xdr:cNvSpPr>
      </xdr:nvSpPr>
      <xdr:spPr bwMode="auto">
        <a:xfrm>
          <a:off x="3343275" y="10410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08988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08989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08990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08991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142875</xdr:rowOff>
    </xdr:to>
    <xdr:sp macro="" textlink="">
      <xdr:nvSpPr>
        <xdr:cNvPr id="4608992" name="Text Box 1137"/>
        <xdr:cNvSpPr txBox="1">
          <a:spLocks noChangeArrowheads="1"/>
        </xdr:cNvSpPr>
      </xdr:nvSpPr>
      <xdr:spPr bwMode="auto">
        <a:xfrm>
          <a:off x="3343275" y="10410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08993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08994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08995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08996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08997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08998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08999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09000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09001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09002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09003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09004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142875</xdr:rowOff>
    </xdr:to>
    <xdr:sp macro="" textlink="">
      <xdr:nvSpPr>
        <xdr:cNvPr id="4609005" name="Text Box 1137"/>
        <xdr:cNvSpPr txBox="1">
          <a:spLocks noChangeArrowheads="1"/>
        </xdr:cNvSpPr>
      </xdr:nvSpPr>
      <xdr:spPr bwMode="auto">
        <a:xfrm>
          <a:off x="3343275" y="10410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09006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09007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09008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09009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142875</xdr:rowOff>
    </xdr:to>
    <xdr:sp macro="" textlink="">
      <xdr:nvSpPr>
        <xdr:cNvPr id="4609010" name="Text Box 1137"/>
        <xdr:cNvSpPr txBox="1">
          <a:spLocks noChangeArrowheads="1"/>
        </xdr:cNvSpPr>
      </xdr:nvSpPr>
      <xdr:spPr bwMode="auto">
        <a:xfrm>
          <a:off x="3343275" y="10410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09011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09012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09013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09014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09015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09016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09017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133350</xdr:rowOff>
    </xdr:to>
    <xdr:sp macro="" textlink="">
      <xdr:nvSpPr>
        <xdr:cNvPr id="4609018" name="Text Box 1137"/>
        <xdr:cNvSpPr txBox="1">
          <a:spLocks noChangeArrowheads="1"/>
        </xdr:cNvSpPr>
      </xdr:nvSpPr>
      <xdr:spPr bwMode="auto">
        <a:xfrm>
          <a:off x="3343275" y="10410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09019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09020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09021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09022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133350</xdr:rowOff>
    </xdr:to>
    <xdr:sp macro="" textlink="">
      <xdr:nvSpPr>
        <xdr:cNvPr id="4609023" name="Text Box 1137"/>
        <xdr:cNvSpPr txBox="1">
          <a:spLocks noChangeArrowheads="1"/>
        </xdr:cNvSpPr>
      </xdr:nvSpPr>
      <xdr:spPr bwMode="auto">
        <a:xfrm>
          <a:off x="3343275" y="10410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19264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19265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266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267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268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269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270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133350</xdr:rowOff>
    </xdr:to>
    <xdr:sp macro="" textlink="">
      <xdr:nvSpPr>
        <xdr:cNvPr id="4619271" name="Text Box 1137"/>
        <xdr:cNvSpPr txBox="1">
          <a:spLocks noChangeArrowheads="1"/>
        </xdr:cNvSpPr>
      </xdr:nvSpPr>
      <xdr:spPr bwMode="auto">
        <a:xfrm>
          <a:off x="3343275" y="10410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19272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273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19274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275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133350</xdr:rowOff>
    </xdr:to>
    <xdr:sp macro="" textlink="">
      <xdr:nvSpPr>
        <xdr:cNvPr id="4619276" name="Text Box 1137"/>
        <xdr:cNvSpPr txBox="1">
          <a:spLocks noChangeArrowheads="1"/>
        </xdr:cNvSpPr>
      </xdr:nvSpPr>
      <xdr:spPr bwMode="auto">
        <a:xfrm>
          <a:off x="3343275" y="10410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19277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19278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279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280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281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282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283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284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285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286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287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288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289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290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291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292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293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39</xdr:row>
      <xdr:rowOff>85725</xdr:rowOff>
    </xdr:to>
    <xdr:sp macro="" textlink="">
      <xdr:nvSpPr>
        <xdr:cNvPr id="4619294" name="Text Box 1137"/>
        <xdr:cNvSpPr txBox="1">
          <a:spLocks noChangeArrowheads="1"/>
        </xdr:cNvSpPr>
      </xdr:nvSpPr>
      <xdr:spPr bwMode="auto">
        <a:xfrm>
          <a:off x="3343275" y="104108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19295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296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19297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298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39</xdr:row>
      <xdr:rowOff>85725</xdr:rowOff>
    </xdr:to>
    <xdr:sp macro="" textlink="">
      <xdr:nvSpPr>
        <xdr:cNvPr id="4619299" name="Text Box 1137"/>
        <xdr:cNvSpPr txBox="1">
          <a:spLocks noChangeArrowheads="1"/>
        </xdr:cNvSpPr>
      </xdr:nvSpPr>
      <xdr:spPr bwMode="auto">
        <a:xfrm>
          <a:off x="3343275" y="104108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19300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19301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302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303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304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305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306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307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308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309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310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311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142875</xdr:rowOff>
    </xdr:to>
    <xdr:sp macro="" textlink="">
      <xdr:nvSpPr>
        <xdr:cNvPr id="4619312" name="Text Box 1137"/>
        <xdr:cNvSpPr txBox="1">
          <a:spLocks noChangeArrowheads="1"/>
        </xdr:cNvSpPr>
      </xdr:nvSpPr>
      <xdr:spPr bwMode="auto">
        <a:xfrm>
          <a:off x="3343275" y="10410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19313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314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19315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316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142875</xdr:rowOff>
    </xdr:to>
    <xdr:sp macro="" textlink="">
      <xdr:nvSpPr>
        <xdr:cNvPr id="4619317" name="Text Box 1137"/>
        <xdr:cNvSpPr txBox="1">
          <a:spLocks noChangeArrowheads="1"/>
        </xdr:cNvSpPr>
      </xdr:nvSpPr>
      <xdr:spPr bwMode="auto">
        <a:xfrm>
          <a:off x="3343275" y="10410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19318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19319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320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321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322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323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324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133350</xdr:rowOff>
    </xdr:to>
    <xdr:sp macro="" textlink="">
      <xdr:nvSpPr>
        <xdr:cNvPr id="4619325" name="Text Box 1137"/>
        <xdr:cNvSpPr txBox="1">
          <a:spLocks noChangeArrowheads="1"/>
        </xdr:cNvSpPr>
      </xdr:nvSpPr>
      <xdr:spPr bwMode="auto">
        <a:xfrm>
          <a:off x="3343275" y="10410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19326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327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19328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329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133350</xdr:rowOff>
    </xdr:to>
    <xdr:sp macro="" textlink="">
      <xdr:nvSpPr>
        <xdr:cNvPr id="4619330" name="Text Box 1137"/>
        <xdr:cNvSpPr txBox="1">
          <a:spLocks noChangeArrowheads="1"/>
        </xdr:cNvSpPr>
      </xdr:nvSpPr>
      <xdr:spPr bwMode="auto">
        <a:xfrm>
          <a:off x="3343275" y="10410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19331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19332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333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334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335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336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337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133350</xdr:rowOff>
    </xdr:to>
    <xdr:sp macro="" textlink="">
      <xdr:nvSpPr>
        <xdr:cNvPr id="4619338" name="Text Box 1137"/>
        <xdr:cNvSpPr txBox="1">
          <a:spLocks noChangeArrowheads="1"/>
        </xdr:cNvSpPr>
      </xdr:nvSpPr>
      <xdr:spPr bwMode="auto">
        <a:xfrm>
          <a:off x="3343275" y="10410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19339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340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19341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342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133350</xdr:rowOff>
    </xdr:to>
    <xdr:sp macro="" textlink="">
      <xdr:nvSpPr>
        <xdr:cNvPr id="4619343" name="Text Box 1137"/>
        <xdr:cNvSpPr txBox="1">
          <a:spLocks noChangeArrowheads="1"/>
        </xdr:cNvSpPr>
      </xdr:nvSpPr>
      <xdr:spPr bwMode="auto">
        <a:xfrm>
          <a:off x="3343275" y="10410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19344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19345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346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347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348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349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350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351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352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353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354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355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39</xdr:row>
      <xdr:rowOff>76200</xdr:rowOff>
    </xdr:to>
    <xdr:sp macro="" textlink="">
      <xdr:nvSpPr>
        <xdr:cNvPr id="4619356" name="Text Box 1137"/>
        <xdr:cNvSpPr txBox="1">
          <a:spLocks noChangeArrowheads="1"/>
        </xdr:cNvSpPr>
      </xdr:nvSpPr>
      <xdr:spPr bwMode="auto">
        <a:xfrm>
          <a:off x="3343275" y="104108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19357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358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19359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360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19361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362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363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4619364" name="Text Box 1137"/>
        <xdr:cNvSpPr txBox="1">
          <a:spLocks noChangeArrowheads="1"/>
        </xdr:cNvSpPr>
      </xdr:nvSpPr>
      <xdr:spPr bwMode="auto">
        <a:xfrm>
          <a:off x="3343275" y="10410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4619365" name="Text Box 1137"/>
        <xdr:cNvSpPr txBox="1">
          <a:spLocks noChangeArrowheads="1"/>
        </xdr:cNvSpPr>
      </xdr:nvSpPr>
      <xdr:spPr bwMode="auto">
        <a:xfrm>
          <a:off x="3343275" y="10410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366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4619367" name="Text Box 1137"/>
        <xdr:cNvSpPr txBox="1">
          <a:spLocks noChangeArrowheads="1"/>
        </xdr:cNvSpPr>
      </xdr:nvSpPr>
      <xdr:spPr bwMode="auto">
        <a:xfrm>
          <a:off x="3343275" y="10410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368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4619369" name="Text Box 1137"/>
        <xdr:cNvSpPr txBox="1">
          <a:spLocks noChangeArrowheads="1"/>
        </xdr:cNvSpPr>
      </xdr:nvSpPr>
      <xdr:spPr bwMode="auto">
        <a:xfrm>
          <a:off x="3343275" y="10410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4619370" name="Text Box 1137"/>
        <xdr:cNvSpPr txBox="1">
          <a:spLocks noChangeArrowheads="1"/>
        </xdr:cNvSpPr>
      </xdr:nvSpPr>
      <xdr:spPr bwMode="auto">
        <a:xfrm>
          <a:off x="3343275" y="10410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619371" name="Text Box 1137"/>
        <xdr:cNvSpPr txBox="1">
          <a:spLocks noChangeArrowheads="1"/>
        </xdr:cNvSpPr>
      </xdr:nvSpPr>
      <xdr:spPr bwMode="auto">
        <a:xfrm>
          <a:off x="3343275" y="10410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4619372" name="Text Box 1137"/>
        <xdr:cNvSpPr txBox="1">
          <a:spLocks noChangeArrowheads="1"/>
        </xdr:cNvSpPr>
      </xdr:nvSpPr>
      <xdr:spPr bwMode="auto">
        <a:xfrm>
          <a:off x="3343275" y="10410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619373" name="Text Box 1137"/>
        <xdr:cNvSpPr txBox="1">
          <a:spLocks noChangeArrowheads="1"/>
        </xdr:cNvSpPr>
      </xdr:nvSpPr>
      <xdr:spPr bwMode="auto">
        <a:xfrm>
          <a:off x="3343275" y="10410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4619374" name="Text Box 1137"/>
        <xdr:cNvSpPr txBox="1">
          <a:spLocks noChangeArrowheads="1"/>
        </xdr:cNvSpPr>
      </xdr:nvSpPr>
      <xdr:spPr bwMode="auto">
        <a:xfrm>
          <a:off x="3343275" y="10410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375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4619376" name="Text Box 1137"/>
        <xdr:cNvSpPr txBox="1">
          <a:spLocks noChangeArrowheads="1"/>
        </xdr:cNvSpPr>
      </xdr:nvSpPr>
      <xdr:spPr bwMode="auto">
        <a:xfrm>
          <a:off x="3343275" y="10410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377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4619378" name="Text Box 1137"/>
        <xdr:cNvSpPr txBox="1">
          <a:spLocks noChangeArrowheads="1"/>
        </xdr:cNvSpPr>
      </xdr:nvSpPr>
      <xdr:spPr bwMode="auto">
        <a:xfrm>
          <a:off x="3343275" y="10410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4619379" name="Text Box 1137"/>
        <xdr:cNvSpPr txBox="1">
          <a:spLocks noChangeArrowheads="1"/>
        </xdr:cNvSpPr>
      </xdr:nvSpPr>
      <xdr:spPr bwMode="auto">
        <a:xfrm>
          <a:off x="3343275" y="10410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4619380" name="Text Box 1137"/>
        <xdr:cNvSpPr txBox="1">
          <a:spLocks noChangeArrowheads="1"/>
        </xdr:cNvSpPr>
      </xdr:nvSpPr>
      <xdr:spPr bwMode="auto">
        <a:xfrm>
          <a:off x="3343275" y="10410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4619381" name="Text Box 1137"/>
        <xdr:cNvSpPr txBox="1">
          <a:spLocks noChangeArrowheads="1"/>
        </xdr:cNvSpPr>
      </xdr:nvSpPr>
      <xdr:spPr bwMode="auto">
        <a:xfrm>
          <a:off x="3343275" y="10410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382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4619383" name="Text Box 1137"/>
        <xdr:cNvSpPr txBox="1">
          <a:spLocks noChangeArrowheads="1"/>
        </xdr:cNvSpPr>
      </xdr:nvSpPr>
      <xdr:spPr bwMode="auto">
        <a:xfrm>
          <a:off x="3343275" y="10410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384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385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386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619387" name="Text Box 1137"/>
        <xdr:cNvSpPr txBox="1">
          <a:spLocks noChangeArrowheads="1"/>
        </xdr:cNvSpPr>
      </xdr:nvSpPr>
      <xdr:spPr bwMode="auto">
        <a:xfrm>
          <a:off x="3343275" y="10410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619388" name="Text Box 1137"/>
        <xdr:cNvSpPr txBox="1">
          <a:spLocks noChangeArrowheads="1"/>
        </xdr:cNvSpPr>
      </xdr:nvSpPr>
      <xdr:spPr bwMode="auto">
        <a:xfrm>
          <a:off x="3343275" y="10410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389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390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40</xdr:row>
      <xdr:rowOff>38100</xdr:rowOff>
    </xdr:to>
    <xdr:sp macro="" textlink="">
      <xdr:nvSpPr>
        <xdr:cNvPr id="4619391" name="Text Box 1137"/>
        <xdr:cNvSpPr txBox="1">
          <a:spLocks noChangeArrowheads="1"/>
        </xdr:cNvSpPr>
      </xdr:nvSpPr>
      <xdr:spPr bwMode="auto">
        <a:xfrm>
          <a:off x="3343275" y="10410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392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40</xdr:row>
      <xdr:rowOff>38100</xdr:rowOff>
    </xdr:to>
    <xdr:sp macro="" textlink="">
      <xdr:nvSpPr>
        <xdr:cNvPr id="4619393" name="Text Box 1137"/>
        <xdr:cNvSpPr txBox="1">
          <a:spLocks noChangeArrowheads="1"/>
        </xdr:cNvSpPr>
      </xdr:nvSpPr>
      <xdr:spPr bwMode="auto">
        <a:xfrm>
          <a:off x="3343275" y="10410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394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40</xdr:row>
      <xdr:rowOff>38100</xdr:rowOff>
    </xdr:to>
    <xdr:sp macro="" textlink="">
      <xdr:nvSpPr>
        <xdr:cNvPr id="4619395" name="Text Box 1137"/>
        <xdr:cNvSpPr txBox="1">
          <a:spLocks noChangeArrowheads="1"/>
        </xdr:cNvSpPr>
      </xdr:nvSpPr>
      <xdr:spPr bwMode="auto">
        <a:xfrm>
          <a:off x="3343275" y="10410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40</xdr:row>
      <xdr:rowOff>38100</xdr:rowOff>
    </xdr:to>
    <xdr:sp macro="" textlink="">
      <xdr:nvSpPr>
        <xdr:cNvPr id="4619396" name="Text Box 1137"/>
        <xdr:cNvSpPr txBox="1">
          <a:spLocks noChangeArrowheads="1"/>
        </xdr:cNvSpPr>
      </xdr:nvSpPr>
      <xdr:spPr bwMode="auto">
        <a:xfrm>
          <a:off x="3343275" y="10410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397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40</xdr:row>
      <xdr:rowOff>38100</xdr:rowOff>
    </xdr:to>
    <xdr:sp macro="" textlink="">
      <xdr:nvSpPr>
        <xdr:cNvPr id="4619398" name="Text Box 1137"/>
        <xdr:cNvSpPr txBox="1">
          <a:spLocks noChangeArrowheads="1"/>
        </xdr:cNvSpPr>
      </xdr:nvSpPr>
      <xdr:spPr bwMode="auto">
        <a:xfrm>
          <a:off x="3343275" y="10410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399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40</xdr:row>
      <xdr:rowOff>38100</xdr:rowOff>
    </xdr:to>
    <xdr:sp macro="" textlink="">
      <xdr:nvSpPr>
        <xdr:cNvPr id="4619400" name="Text Box 1137"/>
        <xdr:cNvSpPr txBox="1">
          <a:spLocks noChangeArrowheads="1"/>
        </xdr:cNvSpPr>
      </xdr:nvSpPr>
      <xdr:spPr bwMode="auto">
        <a:xfrm>
          <a:off x="3343275" y="10410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40</xdr:row>
      <xdr:rowOff>38100</xdr:rowOff>
    </xdr:to>
    <xdr:sp macro="" textlink="">
      <xdr:nvSpPr>
        <xdr:cNvPr id="4619401" name="Text Box 1137"/>
        <xdr:cNvSpPr txBox="1">
          <a:spLocks noChangeArrowheads="1"/>
        </xdr:cNvSpPr>
      </xdr:nvSpPr>
      <xdr:spPr bwMode="auto">
        <a:xfrm>
          <a:off x="3343275" y="10410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402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40</xdr:row>
      <xdr:rowOff>38100</xdr:rowOff>
    </xdr:to>
    <xdr:sp macro="" textlink="">
      <xdr:nvSpPr>
        <xdr:cNvPr id="4619403" name="Text Box 1137"/>
        <xdr:cNvSpPr txBox="1">
          <a:spLocks noChangeArrowheads="1"/>
        </xdr:cNvSpPr>
      </xdr:nvSpPr>
      <xdr:spPr bwMode="auto">
        <a:xfrm>
          <a:off x="3343275" y="10410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404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40</xdr:row>
      <xdr:rowOff>38100</xdr:rowOff>
    </xdr:to>
    <xdr:sp macro="" textlink="">
      <xdr:nvSpPr>
        <xdr:cNvPr id="4619405" name="Text Box 1137"/>
        <xdr:cNvSpPr txBox="1">
          <a:spLocks noChangeArrowheads="1"/>
        </xdr:cNvSpPr>
      </xdr:nvSpPr>
      <xdr:spPr bwMode="auto">
        <a:xfrm>
          <a:off x="3343275" y="10410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40</xdr:row>
      <xdr:rowOff>38100</xdr:rowOff>
    </xdr:to>
    <xdr:sp macro="" textlink="">
      <xdr:nvSpPr>
        <xdr:cNvPr id="4619406" name="Text Box 1137"/>
        <xdr:cNvSpPr txBox="1">
          <a:spLocks noChangeArrowheads="1"/>
        </xdr:cNvSpPr>
      </xdr:nvSpPr>
      <xdr:spPr bwMode="auto">
        <a:xfrm>
          <a:off x="3343275" y="10410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4619407" name="Text Box 1137"/>
        <xdr:cNvSpPr txBox="1">
          <a:spLocks noChangeArrowheads="1"/>
        </xdr:cNvSpPr>
      </xdr:nvSpPr>
      <xdr:spPr bwMode="auto">
        <a:xfrm>
          <a:off x="3343275" y="10410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4619408" name="Text Box 1137"/>
        <xdr:cNvSpPr txBox="1">
          <a:spLocks noChangeArrowheads="1"/>
        </xdr:cNvSpPr>
      </xdr:nvSpPr>
      <xdr:spPr bwMode="auto">
        <a:xfrm>
          <a:off x="3343275" y="10410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409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4619410" name="Text Box 1137"/>
        <xdr:cNvSpPr txBox="1">
          <a:spLocks noChangeArrowheads="1"/>
        </xdr:cNvSpPr>
      </xdr:nvSpPr>
      <xdr:spPr bwMode="auto">
        <a:xfrm>
          <a:off x="3343275" y="10410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411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133350</xdr:rowOff>
    </xdr:to>
    <xdr:sp macro="" textlink="">
      <xdr:nvSpPr>
        <xdr:cNvPr id="4619412" name="Text Box 1137"/>
        <xdr:cNvSpPr txBox="1">
          <a:spLocks noChangeArrowheads="1"/>
        </xdr:cNvSpPr>
      </xdr:nvSpPr>
      <xdr:spPr bwMode="auto">
        <a:xfrm>
          <a:off x="3343275" y="10410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4619413" name="Text Box 1137"/>
        <xdr:cNvSpPr txBox="1">
          <a:spLocks noChangeArrowheads="1"/>
        </xdr:cNvSpPr>
      </xdr:nvSpPr>
      <xdr:spPr bwMode="auto">
        <a:xfrm>
          <a:off x="3343275" y="10410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414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4619415" name="Text Box 1137"/>
        <xdr:cNvSpPr txBox="1">
          <a:spLocks noChangeArrowheads="1"/>
        </xdr:cNvSpPr>
      </xdr:nvSpPr>
      <xdr:spPr bwMode="auto">
        <a:xfrm>
          <a:off x="3343275" y="10410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416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4619417" name="Text Box 1137"/>
        <xdr:cNvSpPr txBox="1">
          <a:spLocks noChangeArrowheads="1"/>
        </xdr:cNvSpPr>
      </xdr:nvSpPr>
      <xdr:spPr bwMode="auto">
        <a:xfrm>
          <a:off x="3343275" y="10410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161925</xdr:rowOff>
    </xdr:to>
    <xdr:sp macro="" textlink="">
      <xdr:nvSpPr>
        <xdr:cNvPr id="4619418" name="Text Box 1137"/>
        <xdr:cNvSpPr txBox="1">
          <a:spLocks noChangeArrowheads="1"/>
        </xdr:cNvSpPr>
      </xdr:nvSpPr>
      <xdr:spPr bwMode="auto">
        <a:xfrm>
          <a:off x="3343275" y="10410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161925</xdr:rowOff>
    </xdr:to>
    <xdr:sp macro="" textlink="">
      <xdr:nvSpPr>
        <xdr:cNvPr id="4619419" name="Text Box 1137"/>
        <xdr:cNvSpPr txBox="1">
          <a:spLocks noChangeArrowheads="1"/>
        </xdr:cNvSpPr>
      </xdr:nvSpPr>
      <xdr:spPr bwMode="auto">
        <a:xfrm>
          <a:off x="3343275" y="10410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420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161925</xdr:rowOff>
    </xdr:to>
    <xdr:sp macro="" textlink="">
      <xdr:nvSpPr>
        <xdr:cNvPr id="4619421" name="Text Box 1137"/>
        <xdr:cNvSpPr txBox="1">
          <a:spLocks noChangeArrowheads="1"/>
        </xdr:cNvSpPr>
      </xdr:nvSpPr>
      <xdr:spPr bwMode="auto">
        <a:xfrm>
          <a:off x="3343275" y="10410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422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161925</xdr:rowOff>
    </xdr:to>
    <xdr:sp macro="" textlink="">
      <xdr:nvSpPr>
        <xdr:cNvPr id="4619423" name="Text Box 1137"/>
        <xdr:cNvSpPr txBox="1">
          <a:spLocks noChangeArrowheads="1"/>
        </xdr:cNvSpPr>
      </xdr:nvSpPr>
      <xdr:spPr bwMode="auto">
        <a:xfrm>
          <a:off x="3343275" y="10410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161925</xdr:rowOff>
    </xdr:to>
    <xdr:sp macro="" textlink="">
      <xdr:nvSpPr>
        <xdr:cNvPr id="4619424" name="Text Box 1137"/>
        <xdr:cNvSpPr txBox="1">
          <a:spLocks noChangeArrowheads="1"/>
        </xdr:cNvSpPr>
      </xdr:nvSpPr>
      <xdr:spPr bwMode="auto">
        <a:xfrm>
          <a:off x="3343275" y="10410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425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161925</xdr:rowOff>
    </xdr:to>
    <xdr:sp macro="" textlink="">
      <xdr:nvSpPr>
        <xdr:cNvPr id="4619426" name="Text Box 1137"/>
        <xdr:cNvSpPr txBox="1">
          <a:spLocks noChangeArrowheads="1"/>
        </xdr:cNvSpPr>
      </xdr:nvSpPr>
      <xdr:spPr bwMode="auto">
        <a:xfrm>
          <a:off x="3343275" y="10410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427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161925</xdr:rowOff>
    </xdr:to>
    <xdr:sp macro="" textlink="">
      <xdr:nvSpPr>
        <xdr:cNvPr id="4619428" name="Text Box 1137"/>
        <xdr:cNvSpPr txBox="1">
          <a:spLocks noChangeArrowheads="1"/>
        </xdr:cNvSpPr>
      </xdr:nvSpPr>
      <xdr:spPr bwMode="auto">
        <a:xfrm>
          <a:off x="3343275" y="10410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429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430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431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432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433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434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435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436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437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438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439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440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441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442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443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19444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445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19446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447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19448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19449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450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451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452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453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454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455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142875</xdr:rowOff>
    </xdr:to>
    <xdr:sp macro="" textlink="">
      <xdr:nvSpPr>
        <xdr:cNvPr id="4619456" name="Text Box 1137"/>
        <xdr:cNvSpPr txBox="1">
          <a:spLocks noChangeArrowheads="1"/>
        </xdr:cNvSpPr>
      </xdr:nvSpPr>
      <xdr:spPr bwMode="auto">
        <a:xfrm>
          <a:off x="3343275" y="10410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19457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19458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142875</xdr:rowOff>
    </xdr:to>
    <xdr:sp macro="" textlink="">
      <xdr:nvSpPr>
        <xdr:cNvPr id="4619459" name="Text Box 1137"/>
        <xdr:cNvSpPr txBox="1">
          <a:spLocks noChangeArrowheads="1"/>
        </xdr:cNvSpPr>
      </xdr:nvSpPr>
      <xdr:spPr bwMode="auto">
        <a:xfrm>
          <a:off x="3343275" y="10410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19460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19461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462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463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464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133350</xdr:rowOff>
    </xdr:to>
    <xdr:sp macro="" textlink="">
      <xdr:nvSpPr>
        <xdr:cNvPr id="4619465" name="Text Box 1137"/>
        <xdr:cNvSpPr txBox="1">
          <a:spLocks noChangeArrowheads="1"/>
        </xdr:cNvSpPr>
      </xdr:nvSpPr>
      <xdr:spPr bwMode="auto">
        <a:xfrm>
          <a:off x="3343275" y="10410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19466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19467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133350</xdr:rowOff>
    </xdr:to>
    <xdr:sp macro="" textlink="">
      <xdr:nvSpPr>
        <xdr:cNvPr id="4619468" name="Text Box 1137"/>
        <xdr:cNvSpPr txBox="1">
          <a:spLocks noChangeArrowheads="1"/>
        </xdr:cNvSpPr>
      </xdr:nvSpPr>
      <xdr:spPr bwMode="auto">
        <a:xfrm>
          <a:off x="3343275" y="10410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19469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19470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471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472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473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474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475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19476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477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19478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479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19480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19481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482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483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484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485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486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487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488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489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490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491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492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493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494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495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496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19497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498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19499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500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19501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19502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503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504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505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506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507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508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142875</xdr:rowOff>
    </xdr:to>
    <xdr:sp macro="" textlink="">
      <xdr:nvSpPr>
        <xdr:cNvPr id="4619509" name="Text Box 1137"/>
        <xdr:cNvSpPr txBox="1">
          <a:spLocks noChangeArrowheads="1"/>
        </xdr:cNvSpPr>
      </xdr:nvSpPr>
      <xdr:spPr bwMode="auto">
        <a:xfrm>
          <a:off x="3343275" y="10410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19510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19511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142875</xdr:rowOff>
    </xdr:to>
    <xdr:sp macro="" textlink="">
      <xdr:nvSpPr>
        <xdr:cNvPr id="4619512" name="Text Box 1137"/>
        <xdr:cNvSpPr txBox="1">
          <a:spLocks noChangeArrowheads="1"/>
        </xdr:cNvSpPr>
      </xdr:nvSpPr>
      <xdr:spPr bwMode="auto">
        <a:xfrm>
          <a:off x="3343275" y="10410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19513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19514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515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516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517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133350</xdr:rowOff>
    </xdr:to>
    <xdr:sp macro="" textlink="">
      <xdr:nvSpPr>
        <xdr:cNvPr id="4619518" name="Text Box 1137"/>
        <xdr:cNvSpPr txBox="1">
          <a:spLocks noChangeArrowheads="1"/>
        </xdr:cNvSpPr>
      </xdr:nvSpPr>
      <xdr:spPr bwMode="auto">
        <a:xfrm>
          <a:off x="3343275" y="10410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19519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19520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133350</xdr:rowOff>
    </xdr:to>
    <xdr:sp macro="" textlink="">
      <xdr:nvSpPr>
        <xdr:cNvPr id="4619521" name="Text Box 1137"/>
        <xdr:cNvSpPr txBox="1">
          <a:spLocks noChangeArrowheads="1"/>
        </xdr:cNvSpPr>
      </xdr:nvSpPr>
      <xdr:spPr bwMode="auto">
        <a:xfrm>
          <a:off x="3343275" y="10410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19522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19523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524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525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526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527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528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19529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530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19531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532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19533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19534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535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536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537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538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539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540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39</xdr:row>
      <xdr:rowOff>76200</xdr:rowOff>
    </xdr:to>
    <xdr:sp macro="" textlink="">
      <xdr:nvSpPr>
        <xdr:cNvPr id="4619541" name="Text Box 1137"/>
        <xdr:cNvSpPr txBox="1">
          <a:spLocks noChangeArrowheads="1"/>
        </xdr:cNvSpPr>
      </xdr:nvSpPr>
      <xdr:spPr bwMode="auto">
        <a:xfrm>
          <a:off x="3343275" y="104108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19542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19543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39</xdr:row>
      <xdr:rowOff>76200</xdr:rowOff>
    </xdr:to>
    <xdr:sp macro="" textlink="">
      <xdr:nvSpPr>
        <xdr:cNvPr id="4619544" name="Text Box 1137"/>
        <xdr:cNvSpPr txBox="1">
          <a:spLocks noChangeArrowheads="1"/>
        </xdr:cNvSpPr>
      </xdr:nvSpPr>
      <xdr:spPr bwMode="auto">
        <a:xfrm>
          <a:off x="3343275" y="104108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19545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47625</xdr:rowOff>
    </xdr:to>
    <xdr:sp macro="" textlink="">
      <xdr:nvSpPr>
        <xdr:cNvPr id="4619546" name="Text Box 1137"/>
        <xdr:cNvSpPr txBox="1">
          <a:spLocks noChangeArrowheads="1"/>
        </xdr:cNvSpPr>
      </xdr:nvSpPr>
      <xdr:spPr bwMode="auto">
        <a:xfrm>
          <a:off x="3343275" y="10410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9525</xdr:rowOff>
    </xdr:to>
    <xdr:sp macro="" textlink="">
      <xdr:nvSpPr>
        <xdr:cNvPr id="4619547" name="Text Box 1137"/>
        <xdr:cNvSpPr txBox="1">
          <a:spLocks noChangeArrowheads="1"/>
        </xdr:cNvSpPr>
      </xdr:nvSpPr>
      <xdr:spPr bwMode="auto">
        <a:xfrm>
          <a:off x="3343275" y="1041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548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549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550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551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552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553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554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555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556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557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558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559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560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561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562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152400</xdr:rowOff>
    </xdr:to>
    <xdr:sp macro="" textlink="">
      <xdr:nvSpPr>
        <xdr:cNvPr id="4619563" name="Text Box 1137"/>
        <xdr:cNvSpPr txBox="1">
          <a:spLocks noChangeArrowheads="1"/>
        </xdr:cNvSpPr>
      </xdr:nvSpPr>
      <xdr:spPr bwMode="auto">
        <a:xfrm>
          <a:off x="3343275" y="10410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564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565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566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567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152400</xdr:rowOff>
    </xdr:to>
    <xdr:sp macro="" textlink="">
      <xdr:nvSpPr>
        <xdr:cNvPr id="4619568" name="Text Box 1137"/>
        <xdr:cNvSpPr txBox="1">
          <a:spLocks noChangeArrowheads="1"/>
        </xdr:cNvSpPr>
      </xdr:nvSpPr>
      <xdr:spPr bwMode="auto">
        <a:xfrm>
          <a:off x="3343275" y="10410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569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570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571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572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573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574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575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142875</xdr:rowOff>
    </xdr:to>
    <xdr:sp macro="" textlink="">
      <xdr:nvSpPr>
        <xdr:cNvPr id="4619576" name="Text Box 1137"/>
        <xdr:cNvSpPr txBox="1">
          <a:spLocks noChangeArrowheads="1"/>
        </xdr:cNvSpPr>
      </xdr:nvSpPr>
      <xdr:spPr bwMode="auto">
        <a:xfrm>
          <a:off x="3343275" y="10410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577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578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579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580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142875</xdr:rowOff>
    </xdr:to>
    <xdr:sp macro="" textlink="">
      <xdr:nvSpPr>
        <xdr:cNvPr id="4619581" name="Text Box 1137"/>
        <xdr:cNvSpPr txBox="1">
          <a:spLocks noChangeArrowheads="1"/>
        </xdr:cNvSpPr>
      </xdr:nvSpPr>
      <xdr:spPr bwMode="auto">
        <a:xfrm>
          <a:off x="3343275" y="10410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582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583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584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585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586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587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588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589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590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591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592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593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594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595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596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597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598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599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600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601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602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603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604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605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606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607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608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609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142875</xdr:rowOff>
    </xdr:to>
    <xdr:sp macro="" textlink="">
      <xdr:nvSpPr>
        <xdr:cNvPr id="4619610" name="Text Box 1137"/>
        <xdr:cNvSpPr txBox="1">
          <a:spLocks noChangeArrowheads="1"/>
        </xdr:cNvSpPr>
      </xdr:nvSpPr>
      <xdr:spPr bwMode="auto">
        <a:xfrm>
          <a:off x="3343275" y="10410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611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612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613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614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142875</xdr:rowOff>
    </xdr:to>
    <xdr:sp macro="" textlink="">
      <xdr:nvSpPr>
        <xdr:cNvPr id="4619615" name="Text Box 1137"/>
        <xdr:cNvSpPr txBox="1">
          <a:spLocks noChangeArrowheads="1"/>
        </xdr:cNvSpPr>
      </xdr:nvSpPr>
      <xdr:spPr bwMode="auto">
        <a:xfrm>
          <a:off x="3343275" y="10410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616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617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618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619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620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621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622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623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152400</xdr:rowOff>
    </xdr:to>
    <xdr:sp macro="" textlink="">
      <xdr:nvSpPr>
        <xdr:cNvPr id="4619624" name="Text Box 1137"/>
        <xdr:cNvSpPr txBox="1">
          <a:spLocks noChangeArrowheads="1"/>
        </xdr:cNvSpPr>
      </xdr:nvSpPr>
      <xdr:spPr bwMode="auto">
        <a:xfrm>
          <a:off x="3343275" y="10410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625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626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152400</xdr:rowOff>
    </xdr:to>
    <xdr:sp macro="" textlink="">
      <xdr:nvSpPr>
        <xdr:cNvPr id="4619627" name="Text Box 1137"/>
        <xdr:cNvSpPr txBox="1">
          <a:spLocks noChangeArrowheads="1"/>
        </xdr:cNvSpPr>
      </xdr:nvSpPr>
      <xdr:spPr bwMode="auto">
        <a:xfrm>
          <a:off x="3343275" y="10410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628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629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630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631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632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142875</xdr:rowOff>
    </xdr:to>
    <xdr:sp macro="" textlink="">
      <xdr:nvSpPr>
        <xdr:cNvPr id="4619633" name="Text Box 1137"/>
        <xdr:cNvSpPr txBox="1">
          <a:spLocks noChangeArrowheads="1"/>
        </xdr:cNvSpPr>
      </xdr:nvSpPr>
      <xdr:spPr bwMode="auto">
        <a:xfrm>
          <a:off x="3343275" y="10410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634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635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142875</xdr:rowOff>
    </xdr:to>
    <xdr:sp macro="" textlink="">
      <xdr:nvSpPr>
        <xdr:cNvPr id="4619636" name="Text Box 1137"/>
        <xdr:cNvSpPr txBox="1">
          <a:spLocks noChangeArrowheads="1"/>
        </xdr:cNvSpPr>
      </xdr:nvSpPr>
      <xdr:spPr bwMode="auto">
        <a:xfrm>
          <a:off x="3343275" y="10410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637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638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639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640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641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642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643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644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152400</xdr:rowOff>
    </xdr:to>
    <xdr:sp macro="" textlink="">
      <xdr:nvSpPr>
        <xdr:cNvPr id="4619645" name="Text Box 1137"/>
        <xdr:cNvSpPr txBox="1">
          <a:spLocks noChangeArrowheads="1"/>
        </xdr:cNvSpPr>
      </xdr:nvSpPr>
      <xdr:spPr bwMode="auto">
        <a:xfrm>
          <a:off x="3343275" y="10410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646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647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152400</xdr:rowOff>
    </xdr:to>
    <xdr:sp macro="" textlink="">
      <xdr:nvSpPr>
        <xdr:cNvPr id="4619648" name="Text Box 1137"/>
        <xdr:cNvSpPr txBox="1">
          <a:spLocks noChangeArrowheads="1"/>
        </xdr:cNvSpPr>
      </xdr:nvSpPr>
      <xdr:spPr bwMode="auto">
        <a:xfrm>
          <a:off x="3343275" y="10410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649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650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651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652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653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142875</xdr:rowOff>
    </xdr:to>
    <xdr:sp macro="" textlink="">
      <xdr:nvSpPr>
        <xdr:cNvPr id="4619654" name="Text Box 1137"/>
        <xdr:cNvSpPr txBox="1">
          <a:spLocks noChangeArrowheads="1"/>
        </xdr:cNvSpPr>
      </xdr:nvSpPr>
      <xdr:spPr bwMode="auto">
        <a:xfrm>
          <a:off x="3343275" y="10410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655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656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142875</xdr:rowOff>
    </xdr:to>
    <xdr:sp macro="" textlink="">
      <xdr:nvSpPr>
        <xdr:cNvPr id="4619657" name="Text Box 1137"/>
        <xdr:cNvSpPr txBox="1">
          <a:spLocks noChangeArrowheads="1"/>
        </xdr:cNvSpPr>
      </xdr:nvSpPr>
      <xdr:spPr bwMode="auto">
        <a:xfrm>
          <a:off x="3343275" y="10410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658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659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660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661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662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663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664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665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666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667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668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669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670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671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672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673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674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675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676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677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678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679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680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681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682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683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684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685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152400</xdr:rowOff>
    </xdr:to>
    <xdr:sp macro="" textlink="">
      <xdr:nvSpPr>
        <xdr:cNvPr id="4619686" name="Text Box 1137"/>
        <xdr:cNvSpPr txBox="1">
          <a:spLocks noChangeArrowheads="1"/>
        </xdr:cNvSpPr>
      </xdr:nvSpPr>
      <xdr:spPr bwMode="auto">
        <a:xfrm>
          <a:off x="3343275" y="10410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687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688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689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690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152400</xdr:rowOff>
    </xdr:to>
    <xdr:sp macro="" textlink="">
      <xdr:nvSpPr>
        <xdr:cNvPr id="4619691" name="Text Box 1137"/>
        <xdr:cNvSpPr txBox="1">
          <a:spLocks noChangeArrowheads="1"/>
        </xdr:cNvSpPr>
      </xdr:nvSpPr>
      <xdr:spPr bwMode="auto">
        <a:xfrm>
          <a:off x="3343275" y="10410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692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693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694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695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696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697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698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142875</xdr:rowOff>
    </xdr:to>
    <xdr:sp macro="" textlink="">
      <xdr:nvSpPr>
        <xdr:cNvPr id="4619699" name="Text Box 1137"/>
        <xdr:cNvSpPr txBox="1">
          <a:spLocks noChangeArrowheads="1"/>
        </xdr:cNvSpPr>
      </xdr:nvSpPr>
      <xdr:spPr bwMode="auto">
        <a:xfrm>
          <a:off x="3343275" y="10410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700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701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702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703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142875</xdr:rowOff>
    </xdr:to>
    <xdr:sp macro="" textlink="">
      <xdr:nvSpPr>
        <xdr:cNvPr id="4619704" name="Text Box 1137"/>
        <xdr:cNvSpPr txBox="1">
          <a:spLocks noChangeArrowheads="1"/>
        </xdr:cNvSpPr>
      </xdr:nvSpPr>
      <xdr:spPr bwMode="auto">
        <a:xfrm>
          <a:off x="3343275" y="10410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705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706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707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708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709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710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711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712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713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714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715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716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717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718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719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720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721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722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723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724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725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726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727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728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729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730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731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732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142875</xdr:rowOff>
    </xdr:to>
    <xdr:sp macro="" textlink="">
      <xdr:nvSpPr>
        <xdr:cNvPr id="4619733" name="Text Box 1137"/>
        <xdr:cNvSpPr txBox="1">
          <a:spLocks noChangeArrowheads="1"/>
        </xdr:cNvSpPr>
      </xdr:nvSpPr>
      <xdr:spPr bwMode="auto">
        <a:xfrm>
          <a:off x="3343275" y="10410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734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735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736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619737" name="Text Box 1137"/>
        <xdr:cNvSpPr txBox="1">
          <a:spLocks noChangeArrowheads="1"/>
        </xdr:cNvSpPr>
      </xdr:nvSpPr>
      <xdr:spPr bwMode="auto">
        <a:xfrm>
          <a:off x="3343275" y="10410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142875</xdr:rowOff>
    </xdr:to>
    <xdr:sp macro="" textlink="">
      <xdr:nvSpPr>
        <xdr:cNvPr id="4619738" name="Text Box 1137"/>
        <xdr:cNvSpPr txBox="1">
          <a:spLocks noChangeArrowheads="1"/>
        </xdr:cNvSpPr>
      </xdr:nvSpPr>
      <xdr:spPr bwMode="auto">
        <a:xfrm>
          <a:off x="3343275" y="10410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739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740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741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742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743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744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745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746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152400</xdr:rowOff>
    </xdr:to>
    <xdr:sp macro="" textlink="">
      <xdr:nvSpPr>
        <xdr:cNvPr id="4619747" name="Text Box 1137"/>
        <xdr:cNvSpPr txBox="1">
          <a:spLocks noChangeArrowheads="1"/>
        </xdr:cNvSpPr>
      </xdr:nvSpPr>
      <xdr:spPr bwMode="auto">
        <a:xfrm>
          <a:off x="3343275" y="10410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748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749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152400</xdr:rowOff>
    </xdr:to>
    <xdr:sp macro="" textlink="">
      <xdr:nvSpPr>
        <xdr:cNvPr id="4619750" name="Text Box 1137"/>
        <xdr:cNvSpPr txBox="1">
          <a:spLocks noChangeArrowheads="1"/>
        </xdr:cNvSpPr>
      </xdr:nvSpPr>
      <xdr:spPr bwMode="auto">
        <a:xfrm>
          <a:off x="3343275" y="10410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751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752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753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754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755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142875</xdr:rowOff>
    </xdr:to>
    <xdr:sp macro="" textlink="">
      <xdr:nvSpPr>
        <xdr:cNvPr id="4619756" name="Text Box 1137"/>
        <xdr:cNvSpPr txBox="1">
          <a:spLocks noChangeArrowheads="1"/>
        </xdr:cNvSpPr>
      </xdr:nvSpPr>
      <xdr:spPr bwMode="auto">
        <a:xfrm>
          <a:off x="3343275" y="10410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757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758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142875</xdr:rowOff>
    </xdr:to>
    <xdr:sp macro="" textlink="">
      <xdr:nvSpPr>
        <xdr:cNvPr id="4619759" name="Text Box 1137"/>
        <xdr:cNvSpPr txBox="1">
          <a:spLocks noChangeArrowheads="1"/>
        </xdr:cNvSpPr>
      </xdr:nvSpPr>
      <xdr:spPr bwMode="auto">
        <a:xfrm>
          <a:off x="3343275" y="10410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760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761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762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763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764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765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766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767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152400</xdr:rowOff>
    </xdr:to>
    <xdr:sp macro="" textlink="">
      <xdr:nvSpPr>
        <xdr:cNvPr id="4619768" name="Text Box 1137"/>
        <xdr:cNvSpPr txBox="1">
          <a:spLocks noChangeArrowheads="1"/>
        </xdr:cNvSpPr>
      </xdr:nvSpPr>
      <xdr:spPr bwMode="auto">
        <a:xfrm>
          <a:off x="3343275" y="10410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769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770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152400</xdr:rowOff>
    </xdr:to>
    <xdr:sp macro="" textlink="">
      <xdr:nvSpPr>
        <xdr:cNvPr id="4619771" name="Text Box 1137"/>
        <xdr:cNvSpPr txBox="1">
          <a:spLocks noChangeArrowheads="1"/>
        </xdr:cNvSpPr>
      </xdr:nvSpPr>
      <xdr:spPr bwMode="auto">
        <a:xfrm>
          <a:off x="3343275" y="10410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772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773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774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775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776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142875</xdr:rowOff>
    </xdr:to>
    <xdr:sp macro="" textlink="">
      <xdr:nvSpPr>
        <xdr:cNvPr id="4619777" name="Text Box 1137"/>
        <xdr:cNvSpPr txBox="1">
          <a:spLocks noChangeArrowheads="1"/>
        </xdr:cNvSpPr>
      </xdr:nvSpPr>
      <xdr:spPr bwMode="auto">
        <a:xfrm>
          <a:off x="3343275" y="10410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778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779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142875</xdr:rowOff>
    </xdr:to>
    <xdr:sp macro="" textlink="">
      <xdr:nvSpPr>
        <xdr:cNvPr id="4619780" name="Text Box 1137"/>
        <xdr:cNvSpPr txBox="1">
          <a:spLocks noChangeArrowheads="1"/>
        </xdr:cNvSpPr>
      </xdr:nvSpPr>
      <xdr:spPr bwMode="auto">
        <a:xfrm>
          <a:off x="3343275" y="10410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781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782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783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784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785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786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787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788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789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790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791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792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19050</xdr:rowOff>
    </xdr:to>
    <xdr:sp macro="" textlink="">
      <xdr:nvSpPr>
        <xdr:cNvPr id="4619793" name="Text Box 1137"/>
        <xdr:cNvSpPr txBox="1">
          <a:spLocks noChangeArrowheads="1"/>
        </xdr:cNvSpPr>
      </xdr:nvSpPr>
      <xdr:spPr bwMode="auto">
        <a:xfrm>
          <a:off x="3343275" y="1041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152400</xdr:rowOff>
    </xdr:to>
    <xdr:sp macro="" textlink="">
      <xdr:nvSpPr>
        <xdr:cNvPr id="4619794" name="Text Box 1137"/>
        <xdr:cNvSpPr txBox="1">
          <a:spLocks noChangeArrowheads="1"/>
        </xdr:cNvSpPr>
      </xdr:nvSpPr>
      <xdr:spPr bwMode="auto">
        <a:xfrm>
          <a:off x="3343275" y="10410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795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796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152400</xdr:rowOff>
    </xdr:to>
    <xdr:sp macro="" textlink="">
      <xdr:nvSpPr>
        <xdr:cNvPr id="4619797" name="Text Box 1137"/>
        <xdr:cNvSpPr txBox="1">
          <a:spLocks noChangeArrowheads="1"/>
        </xdr:cNvSpPr>
      </xdr:nvSpPr>
      <xdr:spPr bwMode="auto">
        <a:xfrm>
          <a:off x="3343275" y="10410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798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799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142875</xdr:rowOff>
    </xdr:to>
    <xdr:sp macro="" textlink="">
      <xdr:nvSpPr>
        <xdr:cNvPr id="4619800" name="Text Box 1137"/>
        <xdr:cNvSpPr txBox="1">
          <a:spLocks noChangeArrowheads="1"/>
        </xdr:cNvSpPr>
      </xdr:nvSpPr>
      <xdr:spPr bwMode="auto">
        <a:xfrm>
          <a:off x="3343275" y="10410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01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02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142875</xdr:rowOff>
    </xdr:to>
    <xdr:sp macro="" textlink="">
      <xdr:nvSpPr>
        <xdr:cNvPr id="4619803" name="Text Box 1137"/>
        <xdr:cNvSpPr txBox="1">
          <a:spLocks noChangeArrowheads="1"/>
        </xdr:cNvSpPr>
      </xdr:nvSpPr>
      <xdr:spPr bwMode="auto">
        <a:xfrm>
          <a:off x="3343275" y="10410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04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05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06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07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08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09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142875</xdr:rowOff>
    </xdr:to>
    <xdr:sp macro="" textlink="">
      <xdr:nvSpPr>
        <xdr:cNvPr id="4619810" name="Text Box 1137"/>
        <xdr:cNvSpPr txBox="1">
          <a:spLocks noChangeArrowheads="1"/>
        </xdr:cNvSpPr>
      </xdr:nvSpPr>
      <xdr:spPr bwMode="auto">
        <a:xfrm>
          <a:off x="3343275" y="10410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11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12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142875</xdr:rowOff>
    </xdr:to>
    <xdr:sp macro="" textlink="">
      <xdr:nvSpPr>
        <xdr:cNvPr id="4619813" name="Text Box 1137"/>
        <xdr:cNvSpPr txBox="1">
          <a:spLocks noChangeArrowheads="1"/>
        </xdr:cNvSpPr>
      </xdr:nvSpPr>
      <xdr:spPr bwMode="auto">
        <a:xfrm>
          <a:off x="3343275" y="10410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14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15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152400</xdr:rowOff>
    </xdr:to>
    <xdr:sp macro="" textlink="">
      <xdr:nvSpPr>
        <xdr:cNvPr id="4619816" name="Text Box 1137"/>
        <xdr:cNvSpPr txBox="1">
          <a:spLocks noChangeArrowheads="1"/>
        </xdr:cNvSpPr>
      </xdr:nvSpPr>
      <xdr:spPr bwMode="auto">
        <a:xfrm>
          <a:off x="3343275" y="10410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17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18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152400</xdr:rowOff>
    </xdr:to>
    <xdr:sp macro="" textlink="">
      <xdr:nvSpPr>
        <xdr:cNvPr id="4619819" name="Text Box 1137"/>
        <xdr:cNvSpPr txBox="1">
          <a:spLocks noChangeArrowheads="1"/>
        </xdr:cNvSpPr>
      </xdr:nvSpPr>
      <xdr:spPr bwMode="auto">
        <a:xfrm>
          <a:off x="3343275" y="10410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20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21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142875</xdr:rowOff>
    </xdr:to>
    <xdr:sp macro="" textlink="">
      <xdr:nvSpPr>
        <xdr:cNvPr id="4619822" name="Text Box 1137"/>
        <xdr:cNvSpPr txBox="1">
          <a:spLocks noChangeArrowheads="1"/>
        </xdr:cNvSpPr>
      </xdr:nvSpPr>
      <xdr:spPr bwMode="auto">
        <a:xfrm>
          <a:off x="3343275" y="10410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23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24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142875</xdr:rowOff>
    </xdr:to>
    <xdr:sp macro="" textlink="">
      <xdr:nvSpPr>
        <xdr:cNvPr id="4619825" name="Text Box 1137"/>
        <xdr:cNvSpPr txBox="1">
          <a:spLocks noChangeArrowheads="1"/>
        </xdr:cNvSpPr>
      </xdr:nvSpPr>
      <xdr:spPr bwMode="auto">
        <a:xfrm>
          <a:off x="3343275" y="10410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26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27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152400</xdr:rowOff>
    </xdr:to>
    <xdr:sp macro="" textlink="">
      <xdr:nvSpPr>
        <xdr:cNvPr id="4619828" name="Text Box 1137"/>
        <xdr:cNvSpPr txBox="1">
          <a:spLocks noChangeArrowheads="1"/>
        </xdr:cNvSpPr>
      </xdr:nvSpPr>
      <xdr:spPr bwMode="auto">
        <a:xfrm>
          <a:off x="3343275" y="10410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29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30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152400</xdr:rowOff>
    </xdr:to>
    <xdr:sp macro="" textlink="">
      <xdr:nvSpPr>
        <xdr:cNvPr id="4619831" name="Text Box 1137"/>
        <xdr:cNvSpPr txBox="1">
          <a:spLocks noChangeArrowheads="1"/>
        </xdr:cNvSpPr>
      </xdr:nvSpPr>
      <xdr:spPr bwMode="auto">
        <a:xfrm>
          <a:off x="3343275" y="10410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32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33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142875</xdr:rowOff>
    </xdr:to>
    <xdr:sp macro="" textlink="">
      <xdr:nvSpPr>
        <xdr:cNvPr id="4619834" name="Text Box 1137"/>
        <xdr:cNvSpPr txBox="1">
          <a:spLocks noChangeArrowheads="1"/>
        </xdr:cNvSpPr>
      </xdr:nvSpPr>
      <xdr:spPr bwMode="auto">
        <a:xfrm>
          <a:off x="3343275" y="10410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35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36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142875</xdr:rowOff>
    </xdr:to>
    <xdr:sp macro="" textlink="">
      <xdr:nvSpPr>
        <xdr:cNvPr id="4619837" name="Text Box 1137"/>
        <xdr:cNvSpPr txBox="1">
          <a:spLocks noChangeArrowheads="1"/>
        </xdr:cNvSpPr>
      </xdr:nvSpPr>
      <xdr:spPr bwMode="auto">
        <a:xfrm>
          <a:off x="3343275" y="10410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38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39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40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41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42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43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152400</xdr:rowOff>
    </xdr:to>
    <xdr:sp macro="" textlink="">
      <xdr:nvSpPr>
        <xdr:cNvPr id="4619844" name="Text Box 1137"/>
        <xdr:cNvSpPr txBox="1">
          <a:spLocks noChangeArrowheads="1"/>
        </xdr:cNvSpPr>
      </xdr:nvSpPr>
      <xdr:spPr bwMode="auto">
        <a:xfrm>
          <a:off x="3343275" y="10410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45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46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152400</xdr:rowOff>
    </xdr:to>
    <xdr:sp macro="" textlink="">
      <xdr:nvSpPr>
        <xdr:cNvPr id="4619847" name="Text Box 1137"/>
        <xdr:cNvSpPr txBox="1">
          <a:spLocks noChangeArrowheads="1"/>
        </xdr:cNvSpPr>
      </xdr:nvSpPr>
      <xdr:spPr bwMode="auto">
        <a:xfrm>
          <a:off x="3343275" y="10410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48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49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142875</xdr:rowOff>
    </xdr:to>
    <xdr:sp macro="" textlink="">
      <xdr:nvSpPr>
        <xdr:cNvPr id="4619850" name="Text Box 1137"/>
        <xdr:cNvSpPr txBox="1">
          <a:spLocks noChangeArrowheads="1"/>
        </xdr:cNvSpPr>
      </xdr:nvSpPr>
      <xdr:spPr bwMode="auto">
        <a:xfrm>
          <a:off x="3343275" y="10410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51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52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142875</xdr:rowOff>
    </xdr:to>
    <xdr:sp macro="" textlink="">
      <xdr:nvSpPr>
        <xdr:cNvPr id="4619853" name="Text Box 1137"/>
        <xdr:cNvSpPr txBox="1">
          <a:spLocks noChangeArrowheads="1"/>
        </xdr:cNvSpPr>
      </xdr:nvSpPr>
      <xdr:spPr bwMode="auto">
        <a:xfrm>
          <a:off x="3343275" y="10410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54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55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56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57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58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59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142875</xdr:rowOff>
    </xdr:to>
    <xdr:sp macro="" textlink="">
      <xdr:nvSpPr>
        <xdr:cNvPr id="4619860" name="Text Box 1137"/>
        <xdr:cNvSpPr txBox="1">
          <a:spLocks noChangeArrowheads="1"/>
        </xdr:cNvSpPr>
      </xdr:nvSpPr>
      <xdr:spPr bwMode="auto">
        <a:xfrm>
          <a:off x="3343275" y="10410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61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62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142875</xdr:rowOff>
    </xdr:to>
    <xdr:sp macro="" textlink="">
      <xdr:nvSpPr>
        <xdr:cNvPr id="4619863" name="Text Box 1137"/>
        <xdr:cNvSpPr txBox="1">
          <a:spLocks noChangeArrowheads="1"/>
        </xdr:cNvSpPr>
      </xdr:nvSpPr>
      <xdr:spPr bwMode="auto">
        <a:xfrm>
          <a:off x="3343275" y="10410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64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65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152400</xdr:rowOff>
    </xdr:to>
    <xdr:sp macro="" textlink="">
      <xdr:nvSpPr>
        <xdr:cNvPr id="4619866" name="Text Box 1137"/>
        <xdr:cNvSpPr txBox="1">
          <a:spLocks noChangeArrowheads="1"/>
        </xdr:cNvSpPr>
      </xdr:nvSpPr>
      <xdr:spPr bwMode="auto">
        <a:xfrm>
          <a:off x="3343275" y="10410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67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68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152400</xdr:rowOff>
    </xdr:to>
    <xdr:sp macro="" textlink="">
      <xdr:nvSpPr>
        <xdr:cNvPr id="4619869" name="Text Box 1137"/>
        <xdr:cNvSpPr txBox="1">
          <a:spLocks noChangeArrowheads="1"/>
        </xdr:cNvSpPr>
      </xdr:nvSpPr>
      <xdr:spPr bwMode="auto">
        <a:xfrm>
          <a:off x="3343275" y="10410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70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71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142875</xdr:rowOff>
    </xdr:to>
    <xdr:sp macro="" textlink="">
      <xdr:nvSpPr>
        <xdr:cNvPr id="4619872" name="Text Box 1137"/>
        <xdr:cNvSpPr txBox="1">
          <a:spLocks noChangeArrowheads="1"/>
        </xdr:cNvSpPr>
      </xdr:nvSpPr>
      <xdr:spPr bwMode="auto">
        <a:xfrm>
          <a:off x="3343275" y="10410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73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74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142875</xdr:rowOff>
    </xdr:to>
    <xdr:sp macro="" textlink="">
      <xdr:nvSpPr>
        <xdr:cNvPr id="4619875" name="Text Box 1137"/>
        <xdr:cNvSpPr txBox="1">
          <a:spLocks noChangeArrowheads="1"/>
        </xdr:cNvSpPr>
      </xdr:nvSpPr>
      <xdr:spPr bwMode="auto">
        <a:xfrm>
          <a:off x="3343275" y="10410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76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77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152400</xdr:rowOff>
    </xdr:to>
    <xdr:sp macro="" textlink="">
      <xdr:nvSpPr>
        <xdr:cNvPr id="4619878" name="Text Box 1137"/>
        <xdr:cNvSpPr txBox="1">
          <a:spLocks noChangeArrowheads="1"/>
        </xdr:cNvSpPr>
      </xdr:nvSpPr>
      <xdr:spPr bwMode="auto">
        <a:xfrm>
          <a:off x="3343275" y="10410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79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80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152400</xdr:rowOff>
    </xdr:to>
    <xdr:sp macro="" textlink="">
      <xdr:nvSpPr>
        <xdr:cNvPr id="4619881" name="Text Box 1137"/>
        <xdr:cNvSpPr txBox="1">
          <a:spLocks noChangeArrowheads="1"/>
        </xdr:cNvSpPr>
      </xdr:nvSpPr>
      <xdr:spPr bwMode="auto">
        <a:xfrm>
          <a:off x="3343275" y="10410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82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83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142875</xdr:rowOff>
    </xdr:to>
    <xdr:sp macro="" textlink="">
      <xdr:nvSpPr>
        <xdr:cNvPr id="4619884" name="Text Box 1137"/>
        <xdr:cNvSpPr txBox="1">
          <a:spLocks noChangeArrowheads="1"/>
        </xdr:cNvSpPr>
      </xdr:nvSpPr>
      <xdr:spPr bwMode="auto">
        <a:xfrm>
          <a:off x="3343275" y="10410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85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86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142875</xdr:rowOff>
    </xdr:to>
    <xdr:sp macro="" textlink="">
      <xdr:nvSpPr>
        <xdr:cNvPr id="4619887" name="Text Box 1137"/>
        <xdr:cNvSpPr txBox="1">
          <a:spLocks noChangeArrowheads="1"/>
        </xdr:cNvSpPr>
      </xdr:nvSpPr>
      <xdr:spPr bwMode="auto">
        <a:xfrm>
          <a:off x="3343275" y="10410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88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89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90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91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92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37</xdr:row>
      <xdr:rowOff>0</xdr:rowOff>
    </xdr:from>
    <xdr:to>
      <xdr:col>3</xdr:col>
      <xdr:colOff>76200</xdr:colOff>
      <xdr:row>38</xdr:row>
      <xdr:rowOff>57150</xdr:rowOff>
    </xdr:to>
    <xdr:sp macro="" textlink="">
      <xdr:nvSpPr>
        <xdr:cNvPr id="4619893" name="Text Box 1137"/>
        <xdr:cNvSpPr txBox="1">
          <a:spLocks noChangeArrowheads="1"/>
        </xdr:cNvSpPr>
      </xdr:nvSpPr>
      <xdr:spPr bwMode="auto">
        <a:xfrm>
          <a:off x="3343275" y="10410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09996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09997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09998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09999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10000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10001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10002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10003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10004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10005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10006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10007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10008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10009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10010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142875</xdr:rowOff>
    </xdr:to>
    <xdr:sp macro="" textlink="">
      <xdr:nvSpPr>
        <xdr:cNvPr id="4610011" name="Text Box 1137"/>
        <xdr:cNvSpPr txBox="1">
          <a:spLocks noChangeArrowheads="1"/>
        </xdr:cNvSpPr>
      </xdr:nvSpPr>
      <xdr:spPr bwMode="auto">
        <a:xfrm>
          <a:off x="3352800" y="257365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10012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10013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10014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10015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142875</xdr:rowOff>
    </xdr:to>
    <xdr:sp macro="" textlink="">
      <xdr:nvSpPr>
        <xdr:cNvPr id="4610016" name="Text Box 1137"/>
        <xdr:cNvSpPr txBox="1">
          <a:spLocks noChangeArrowheads="1"/>
        </xdr:cNvSpPr>
      </xdr:nvSpPr>
      <xdr:spPr bwMode="auto">
        <a:xfrm>
          <a:off x="3352800" y="257365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10017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10018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10019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10020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10021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10022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10023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10024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10025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10026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10027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10028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142875</xdr:rowOff>
    </xdr:to>
    <xdr:sp macro="" textlink="">
      <xdr:nvSpPr>
        <xdr:cNvPr id="4610029" name="Text Box 1137"/>
        <xdr:cNvSpPr txBox="1">
          <a:spLocks noChangeArrowheads="1"/>
        </xdr:cNvSpPr>
      </xdr:nvSpPr>
      <xdr:spPr bwMode="auto">
        <a:xfrm>
          <a:off x="3352800" y="257365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10030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10031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10032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10033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142875</xdr:rowOff>
    </xdr:to>
    <xdr:sp macro="" textlink="">
      <xdr:nvSpPr>
        <xdr:cNvPr id="4610034" name="Text Box 1137"/>
        <xdr:cNvSpPr txBox="1">
          <a:spLocks noChangeArrowheads="1"/>
        </xdr:cNvSpPr>
      </xdr:nvSpPr>
      <xdr:spPr bwMode="auto">
        <a:xfrm>
          <a:off x="3352800" y="257365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10035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10036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10037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10038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10039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10040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10041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133350</xdr:rowOff>
    </xdr:to>
    <xdr:sp macro="" textlink="">
      <xdr:nvSpPr>
        <xdr:cNvPr id="4610042" name="Text Box 1137"/>
        <xdr:cNvSpPr txBox="1">
          <a:spLocks noChangeArrowheads="1"/>
        </xdr:cNvSpPr>
      </xdr:nvSpPr>
      <xdr:spPr bwMode="auto">
        <a:xfrm>
          <a:off x="3352800" y="25736550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10043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10044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10045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10046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133350</xdr:rowOff>
    </xdr:to>
    <xdr:sp macro="" textlink="">
      <xdr:nvSpPr>
        <xdr:cNvPr id="4610047" name="Text Box 1137"/>
        <xdr:cNvSpPr txBox="1">
          <a:spLocks noChangeArrowheads="1"/>
        </xdr:cNvSpPr>
      </xdr:nvSpPr>
      <xdr:spPr bwMode="auto">
        <a:xfrm>
          <a:off x="3352800" y="25736550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20288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20289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290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291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292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293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294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133350</xdr:rowOff>
    </xdr:to>
    <xdr:sp macro="" textlink="">
      <xdr:nvSpPr>
        <xdr:cNvPr id="4620295" name="Text Box 1137"/>
        <xdr:cNvSpPr txBox="1">
          <a:spLocks noChangeArrowheads="1"/>
        </xdr:cNvSpPr>
      </xdr:nvSpPr>
      <xdr:spPr bwMode="auto">
        <a:xfrm>
          <a:off x="3352800" y="25736550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20296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297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20298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299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133350</xdr:rowOff>
    </xdr:to>
    <xdr:sp macro="" textlink="">
      <xdr:nvSpPr>
        <xdr:cNvPr id="4620300" name="Text Box 1137"/>
        <xdr:cNvSpPr txBox="1">
          <a:spLocks noChangeArrowheads="1"/>
        </xdr:cNvSpPr>
      </xdr:nvSpPr>
      <xdr:spPr bwMode="auto">
        <a:xfrm>
          <a:off x="3352800" y="25736550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20301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20302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303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304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305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306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307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308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309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310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311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312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313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314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315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316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317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82</xdr:row>
      <xdr:rowOff>85725</xdr:rowOff>
    </xdr:to>
    <xdr:sp macro="" textlink="">
      <xdr:nvSpPr>
        <xdr:cNvPr id="4620318" name="Text Box 1137"/>
        <xdr:cNvSpPr txBox="1">
          <a:spLocks noChangeArrowheads="1"/>
        </xdr:cNvSpPr>
      </xdr:nvSpPr>
      <xdr:spPr bwMode="auto">
        <a:xfrm>
          <a:off x="3352800" y="25736550"/>
          <a:ext cx="85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20319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320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20321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322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82</xdr:row>
      <xdr:rowOff>85725</xdr:rowOff>
    </xdr:to>
    <xdr:sp macro="" textlink="">
      <xdr:nvSpPr>
        <xdr:cNvPr id="4620323" name="Text Box 1137"/>
        <xdr:cNvSpPr txBox="1">
          <a:spLocks noChangeArrowheads="1"/>
        </xdr:cNvSpPr>
      </xdr:nvSpPr>
      <xdr:spPr bwMode="auto">
        <a:xfrm>
          <a:off x="3352800" y="25736550"/>
          <a:ext cx="85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20324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20325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326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327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328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329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330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331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332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333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334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335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142875</xdr:rowOff>
    </xdr:to>
    <xdr:sp macro="" textlink="">
      <xdr:nvSpPr>
        <xdr:cNvPr id="4620336" name="Text Box 1137"/>
        <xdr:cNvSpPr txBox="1">
          <a:spLocks noChangeArrowheads="1"/>
        </xdr:cNvSpPr>
      </xdr:nvSpPr>
      <xdr:spPr bwMode="auto">
        <a:xfrm>
          <a:off x="3352800" y="257365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20337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338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20339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340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142875</xdr:rowOff>
    </xdr:to>
    <xdr:sp macro="" textlink="">
      <xdr:nvSpPr>
        <xdr:cNvPr id="4620341" name="Text Box 1137"/>
        <xdr:cNvSpPr txBox="1">
          <a:spLocks noChangeArrowheads="1"/>
        </xdr:cNvSpPr>
      </xdr:nvSpPr>
      <xdr:spPr bwMode="auto">
        <a:xfrm>
          <a:off x="3352800" y="257365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20342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20343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344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345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346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347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348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133350</xdr:rowOff>
    </xdr:to>
    <xdr:sp macro="" textlink="">
      <xdr:nvSpPr>
        <xdr:cNvPr id="4620349" name="Text Box 1137"/>
        <xdr:cNvSpPr txBox="1">
          <a:spLocks noChangeArrowheads="1"/>
        </xdr:cNvSpPr>
      </xdr:nvSpPr>
      <xdr:spPr bwMode="auto">
        <a:xfrm>
          <a:off x="3352800" y="25736550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20350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351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20352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353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133350</xdr:rowOff>
    </xdr:to>
    <xdr:sp macro="" textlink="">
      <xdr:nvSpPr>
        <xdr:cNvPr id="4620354" name="Text Box 1137"/>
        <xdr:cNvSpPr txBox="1">
          <a:spLocks noChangeArrowheads="1"/>
        </xdr:cNvSpPr>
      </xdr:nvSpPr>
      <xdr:spPr bwMode="auto">
        <a:xfrm>
          <a:off x="3352800" y="25736550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20355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20356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357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358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359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360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361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133350</xdr:rowOff>
    </xdr:to>
    <xdr:sp macro="" textlink="">
      <xdr:nvSpPr>
        <xdr:cNvPr id="4620362" name="Text Box 1137"/>
        <xdr:cNvSpPr txBox="1">
          <a:spLocks noChangeArrowheads="1"/>
        </xdr:cNvSpPr>
      </xdr:nvSpPr>
      <xdr:spPr bwMode="auto">
        <a:xfrm>
          <a:off x="3352800" y="25736550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20363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364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20365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366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133350</xdr:rowOff>
    </xdr:to>
    <xdr:sp macro="" textlink="">
      <xdr:nvSpPr>
        <xdr:cNvPr id="4620367" name="Text Box 1137"/>
        <xdr:cNvSpPr txBox="1">
          <a:spLocks noChangeArrowheads="1"/>
        </xdr:cNvSpPr>
      </xdr:nvSpPr>
      <xdr:spPr bwMode="auto">
        <a:xfrm>
          <a:off x="3352800" y="25736550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20368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20369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370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371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372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373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374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375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376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377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378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379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82</xdr:row>
      <xdr:rowOff>76200</xdr:rowOff>
    </xdr:to>
    <xdr:sp macro="" textlink="">
      <xdr:nvSpPr>
        <xdr:cNvPr id="4620380" name="Text Box 1137"/>
        <xdr:cNvSpPr txBox="1">
          <a:spLocks noChangeArrowheads="1"/>
        </xdr:cNvSpPr>
      </xdr:nvSpPr>
      <xdr:spPr bwMode="auto">
        <a:xfrm>
          <a:off x="3352800" y="257365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20381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382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20383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384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20385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386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387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114300</xdr:rowOff>
    </xdr:to>
    <xdr:sp macro="" textlink="">
      <xdr:nvSpPr>
        <xdr:cNvPr id="4620388" name="Text Box 1137"/>
        <xdr:cNvSpPr txBox="1">
          <a:spLocks noChangeArrowheads="1"/>
        </xdr:cNvSpPr>
      </xdr:nvSpPr>
      <xdr:spPr bwMode="auto">
        <a:xfrm>
          <a:off x="3352800" y="25736550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114300</xdr:rowOff>
    </xdr:to>
    <xdr:sp macro="" textlink="">
      <xdr:nvSpPr>
        <xdr:cNvPr id="4620389" name="Text Box 1137"/>
        <xdr:cNvSpPr txBox="1">
          <a:spLocks noChangeArrowheads="1"/>
        </xdr:cNvSpPr>
      </xdr:nvSpPr>
      <xdr:spPr bwMode="auto">
        <a:xfrm>
          <a:off x="3352800" y="25736550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390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114300</xdr:rowOff>
    </xdr:to>
    <xdr:sp macro="" textlink="">
      <xdr:nvSpPr>
        <xdr:cNvPr id="4620391" name="Text Box 1137"/>
        <xdr:cNvSpPr txBox="1">
          <a:spLocks noChangeArrowheads="1"/>
        </xdr:cNvSpPr>
      </xdr:nvSpPr>
      <xdr:spPr bwMode="auto">
        <a:xfrm>
          <a:off x="3352800" y="25736550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392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114300</xdr:rowOff>
    </xdr:to>
    <xdr:sp macro="" textlink="">
      <xdr:nvSpPr>
        <xdr:cNvPr id="4620393" name="Text Box 1137"/>
        <xdr:cNvSpPr txBox="1">
          <a:spLocks noChangeArrowheads="1"/>
        </xdr:cNvSpPr>
      </xdr:nvSpPr>
      <xdr:spPr bwMode="auto">
        <a:xfrm>
          <a:off x="3352800" y="25736550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114300</xdr:rowOff>
    </xdr:to>
    <xdr:sp macro="" textlink="">
      <xdr:nvSpPr>
        <xdr:cNvPr id="4620394" name="Text Box 1137"/>
        <xdr:cNvSpPr txBox="1">
          <a:spLocks noChangeArrowheads="1"/>
        </xdr:cNvSpPr>
      </xdr:nvSpPr>
      <xdr:spPr bwMode="auto">
        <a:xfrm>
          <a:off x="3352800" y="25736550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28575</xdr:rowOff>
    </xdr:to>
    <xdr:sp macro="" textlink="">
      <xdr:nvSpPr>
        <xdr:cNvPr id="4620395" name="Text Box 1137"/>
        <xdr:cNvSpPr txBox="1">
          <a:spLocks noChangeArrowheads="1"/>
        </xdr:cNvSpPr>
      </xdr:nvSpPr>
      <xdr:spPr bwMode="auto">
        <a:xfrm>
          <a:off x="3352800" y="257365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114300</xdr:rowOff>
    </xdr:to>
    <xdr:sp macro="" textlink="">
      <xdr:nvSpPr>
        <xdr:cNvPr id="4620396" name="Text Box 1137"/>
        <xdr:cNvSpPr txBox="1">
          <a:spLocks noChangeArrowheads="1"/>
        </xdr:cNvSpPr>
      </xdr:nvSpPr>
      <xdr:spPr bwMode="auto">
        <a:xfrm>
          <a:off x="3352800" y="25736550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28575</xdr:rowOff>
    </xdr:to>
    <xdr:sp macro="" textlink="">
      <xdr:nvSpPr>
        <xdr:cNvPr id="4620397" name="Text Box 1137"/>
        <xdr:cNvSpPr txBox="1">
          <a:spLocks noChangeArrowheads="1"/>
        </xdr:cNvSpPr>
      </xdr:nvSpPr>
      <xdr:spPr bwMode="auto">
        <a:xfrm>
          <a:off x="3352800" y="257365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114300</xdr:rowOff>
    </xdr:to>
    <xdr:sp macro="" textlink="">
      <xdr:nvSpPr>
        <xdr:cNvPr id="4620398" name="Text Box 1137"/>
        <xdr:cNvSpPr txBox="1">
          <a:spLocks noChangeArrowheads="1"/>
        </xdr:cNvSpPr>
      </xdr:nvSpPr>
      <xdr:spPr bwMode="auto">
        <a:xfrm>
          <a:off x="3352800" y="25736550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399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114300</xdr:rowOff>
    </xdr:to>
    <xdr:sp macro="" textlink="">
      <xdr:nvSpPr>
        <xdr:cNvPr id="4620400" name="Text Box 1137"/>
        <xdr:cNvSpPr txBox="1">
          <a:spLocks noChangeArrowheads="1"/>
        </xdr:cNvSpPr>
      </xdr:nvSpPr>
      <xdr:spPr bwMode="auto">
        <a:xfrm>
          <a:off x="3352800" y="25736550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401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114300</xdr:rowOff>
    </xdr:to>
    <xdr:sp macro="" textlink="">
      <xdr:nvSpPr>
        <xdr:cNvPr id="4620402" name="Text Box 1137"/>
        <xdr:cNvSpPr txBox="1">
          <a:spLocks noChangeArrowheads="1"/>
        </xdr:cNvSpPr>
      </xdr:nvSpPr>
      <xdr:spPr bwMode="auto">
        <a:xfrm>
          <a:off x="3352800" y="25736550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114300</xdr:rowOff>
    </xdr:to>
    <xdr:sp macro="" textlink="">
      <xdr:nvSpPr>
        <xdr:cNvPr id="4620403" name="Text Box 1137"/>
        <xdr:cNvSpPr txBox="1">
          <a:spLocks noChangeArrowheads="1"/>
        </xdr:cNvSpPr>
      </xdr:nvSpPr>
      <xdr:spPr bwMode="auto">
        <a:xfrm>
          <a:off x="3352800" y="25736550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114300</xdr:rowOff>
    </xdr:to>
    <xdr:sp macro="" textlink="">
      <xdr:nvSpPr>
        <xdr:cNvPr id="4620404" name="Text Box 1137"/>
        <xdr:cNvSpPr txBox="1">
          <a:spLocks noChangeArrowheads="1"/>
        </xdr:cNvSpPr>
      </xdr:nvSpPr>
      <xdr:spPr bwMode="auto">
        <a:xfrm>
          <a:off x="3352800" y="25736550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114300</xdr:rowOff>
    </xdr:to>
    <xdr:sp macro="" textlink="">
      <xdr:nvSpPr>
        <xdr:cNvPr id="4620405" name="Text Box 1137"/>
        <xdr:cNvSpPr txBox="1">
          <a:spLocks noChangeArrowheads="1"/>
        </xdr:cNvSpPr>
      </xdr:nvSpPr>
      <xdr:spPr bwMode="auto">
        <a:xfrm>
          <a:off x="3352800" y="25736550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406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114300</xdr:rowOff>
    </xdr:to>
    <xdr:sp macro="" textlink="">
      <xdr:nvSpPr>
        <xdr:cNvPr id="4620407" name="Text Box 1137"/>
        <xdr:cNvSpPr txBox="1">
          <a:spLocks noChangeArrowheads="1"/>
        </xdr:cNvSpPr>
      </xdr:nvSpPr>
      <xdr:spPr bwMode="auto">
        <a:xfrm>
          <a:off x="3352800" y="25736550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408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409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410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28575</xdr:rowOff>
    </xdr:to>
    <xdr:sp macro="" textlink="">
      <xdr:nvSpPr>
        <xdr:cNvPr id="4620411" name="Text Box 1137"/>
        <xdr:cNvSpPr txBox="1">
          <a:spLocks noChangeArrowheads="1"/>
        </xdr:cNvSpPr>
      </xdr:nvSpPr>
      <xdr:spPr bwMode="auto">
        <a:xfrm>
          <a:off x="3352800" y="257365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28575</xdr:rowOff>
    </xdr:to>
    <xdr:sp macro="" textlink="">
      <xdr:nvSpPr>
        <xdr:cNvPr id="4620412" name="Text Box 1137"/>
        <xdr:cNvSpPr txBox="1">
          <a:spLocks noChangeArrowheads="1"/>
        </xdr:cNvSpPr>
      </xdr:nvSpPr>
      <xdr:spPr bwMode="auto">
        <a:xfrm>
          <a:off x="3352800" y="257365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413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414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83</xdr:row>
      <xdr:rowOff>38100</xdr:rowOff>
    </xdr:to>
    <xdr:sp macro="" textlink="">
      <xdr:nvSpPr>
        <xdr:cNvPr id="4620415" name="Text Box 1137"/>
        <xdr:cNvSpPr txBox="1">
          <a:spLocks noChangeArrowheads="1"/>
        </xdr:cNvSpPr>
      </xdr:nvSpPr>
      <xdr:spPr bwMode="auto">
        <a:xfrm>
          <a:off x="3352800" y="25736550"/>
          <a:ext cx="85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416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83</xdr:row>
      <xdr:rowOff>38100</xdr:rowOff>
    </xdr:to>
    <xdr:sp macro="" textlink="">
      <xdr:nvSpPr>
        <xdr:cNvPr id="4620417" name="Text Box 1137"/>
        <xdr:cNvSpPr txBox="1">
          <a:spLocks noChangeArrowheads="1"/>
        </xdr:cNvSpPr>
      </xdr:nvSpPr>
      <xdr:spPr bwMode="auto">
        <a:xfrm>
          <a:off x="3352800" y="25736550"/>
          <a:ext cx="85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418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83</xdr:row>
      <xdr:rowOff>38100</xdr:rowOff>
    </xdr:to>
    <xdr:sp macro="" textlink="">
      <xdr:nvSpPr>
        <xdr:cNvPr id="4620419" name="Text Box 1137"/>
        <xdr:cNvSpPr txBox="1">
          <a:spLocks noChangeArrowheads="1"/>
        </xdr:cNvSpPr>
      </xdr:nvSpPr>
      <xdr:spPr bwMode="auto">
        <a:xfrm>
          <a:off x="3352800" y="25736550"/>
          <a:ext cx="85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83</xdr:row>
      <xdr:rowOff>38100</xdr:rowOff>
    </xdr:to>
    <xdr:sp macro="" textlink="">
      <xdr:nvSpPr>
        <xdr:cNvPr id="4620420" name="Text Box 1137"/>
        <xdr:cNvSpPr txBox="1">
          <a:spLocks noChangeArrowheads="1"/>
        </xdr:cNvSpPr>
      </xdr:nvSpPr>
      <xdr:spPr bwMode="auto">
        <a:xfrm>
          <a:off x="3352800" y="25736550"/>
          <a:ext cx="85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421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83</xdr:row>
      <xdr:rowOff>38100</xdr:rowOff>
    </xdr:to>
    <xdr:sp macro="" textlink="">
      <xdr:nvSpPr>
        <xdr:cNvPr id="4620422" name="Text Box 1137"/>
        <xdr:cNvSpPr txBox="1">
          <a:spLocks noChangeArrowheads="1"/>
        </xdr:cNvSpPr>
      </xdr:nvSpPr>
      <xdr:spPr bwMode="auto">
        <a:xfrm>
          <a:off x="3352800" y="25736550"/>
          <a:ext cx="85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423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83</xdr:row>
      <xdr:rowOff>38100</xdr:rowOff>
    </xdr:to>
    <xdr:sp macro="" textlink="">
      <xdr:nvSpPr>
        <xdr:cNvPr id="4620424" name="Text Box 1137"/>
        <xdr:cNvSpPr txBox="1">
          <a:spLocks noChangeArrowheads="1"/>
        </xdr:cNvSpPr>
      </xdr:nvSpPr>
      <xdr:spPr bwMode="auto">
        <a:xfrm>
          <a:off x="3352800" y="25736550"/>
          <a:ext cx="85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83</xdr:row>
      <xdr:rowOff>38100</xdr:rowOff>
    </xdr:to>
    <xdr:sp macro="" textlink="">
      <xdr:nvSpPr>
        <xdr:cNvPr id="4620425" name="Text Box 1137"/>
        <xdr:cNvSpPr txBox="1">
          <a:spLocks noChangeArrowheads="1"/>
        </xdr:cNvSpPr>
      </xdr:nvSpPr>
      <xdr:spPr bwMode="auto">
        <a:xfrm>
          <a:off x="3352800" y="25736550"/>
          <a:ext cx="85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426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83</xdr:row>
      <xdr:rowOff>38100</xdr:rowOff>
    </xdr:to>
    <xdr:sp macro="" textlink="">
      <xdr:nvSpPr>
        <xdr:cNvPr id="4620427" name="Text Box 1137"/>
        <xdr:cNvSpPr txBox="1">
          <a:spLocks noChangeArrowheads="1"/>
        </xdr:cNvSpPr>
      </xdr:nvSpPr>
      <xdr:spPr bwMode="auto">
        <a:xfrm>
          <a:off x="3352800" y="25736550"/>
          <a:ext cx="85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428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83</xdr:row>
      <xdr:rowOff>38100</xdr:rowOff>
    </xdr:to>
    <xdr:sp macro="" textlink="">
      <xdr:nvSpPr>
        <xdr:cNvPr id="4620429" name="Text Box 1137"/>
        <xdr:cNvSpPr txBox="1">
          <a:spLocks noChangeArrowheads="1"/>
        </xdr:cNvSpPr>
      </xdr:nvSpPr>
      <xdr:spPr bwMode="auto">
        <a:xfrm>
          <a:off x="3352800" y="25736550"/>
          <a:ext cx="85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83</xdr:row>
      <xdr:rowOff>38100</xdr:rowOff>
    </xdr:to>
    <xdr:sp macro="" textlink="">
      <xdr:nvSpPr>
        <xdr:cNvPr id="4620430" name="Text Box 1137"/>
        <xdr:cNvSpPr txBox="1">
          <a:spLocks noChangeArrowheads="1"/>
        </xdr:cNvSpPr>
      </xdr:nvSpPr>
      <xdr:spPr bwMode="auto">
        <a:xfrm>
          <a:off x="3352800" y="25736550"/>
          <a:ext cx="85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114300</xdr:rowOff>
    </xdr:to>
    <xdr:sp macro="" textlink="">
      <xdr:nvSpPr>
        <xdr:cNvPr id="4620431" name="Text Box 1137"/>
        <xdr:cNvSpPr txBox="1">
          <a:spLocks noChangeArrowheads="1"/>
        </xdr:cNvSpPr>
      </xdr:nvSpPr>
      <xdr:spPr bwMode="auto">
        <a:xfrm>
          <a:off x="3352800" y="25736550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114300</xdr:rowOff>
    </xdr:to>
    <xdr:sp macro="" textlink="">
      <xdr:nvSpPr>
        <xdr:cNvPr id="4620432" name="Text Box 1137"/>
        <xdr:cNvSpPr txBox="1">
          <a:spLocks noChangeArrowheads="1"/>
        </xdr:cNvSpPr>
      </xdr:nvSpPr>
      <xdr:spPr bwMode="auto">
        <a:xfrm>
          <a:off x="3352800" y="25736550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433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114300</xdr:rowOff>
    </xdr:to>
    <xdr:sp macro="" textlink="">
      <xdr:nvSpPr>
        <xdr:cNvPr id="4620434" name="Text Box 1137"/>
        <xdr:cNvSpPr txBox="1">
          <a:spLocks noChangeArrowheads="1"/>
        </xdr:cNvSpPr>
      </xdr:nvSpPr>
      <xdr:spPr bwMode="auto">
        <a:xfrm>
          <a:off x="3352800" y="25736550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435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133350</xdr:rowOff>
    </xdr:to>
    <xdr:sp macro="" textlink="">
      <xdr:nvSpPr>
        <xdr:cNvPr id="4620436" name="Text Box 1137"/>
        <xdr:cNvSpPr txBox="1">
          <a:spLocks noChangeArrowheads="1"/>
        </xdr:cNvSpPr>
      </xdr:nvSpPr>
      <xdr:spPr bwMode="auto">
        <a:xfrm>
          <a:off x="3352800" y="25736550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114300</xdr:rowOff>
    </xdr:to>
    <xdr:sp macro="" textlink="">
      <xdr:nvSpPr>
        <xdr:cNvPr id="4620437" name="Text Box 1137"/>
        <xdr:cNvSpPr txBox="1">
          <a:spLocks noChangeArrowheads="1"/>
        </xdr:cNvSpPr>
      </xdr:nvSpPr>
      <xdr:spPr bwMode="auto">
        <a:xfrm>
          <a:off x="3352800" y="25736550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438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114300</xdr:rowOff>
    </xdr:to>
    <xdr:sp macro="" textlink="">
      <xdr:nvSpPr>
        <xdr:cNvPr id="4620439" name="Text Box 1137"/>
        <xdr:cNvSpPr txBox="1">
          <a:spLocks noChangeArrowheads="1"/>
        </xdr:cNvSpPr>
      </xdr:nvSpPr>
      <xdr:spPr bwMode="auto">
        <a:xfrm>
          <a:off x="3352800" y="25736550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440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114300</xdr:rowOff>
    </xdr:to>
    <xdr:sp macro="" textlink="">
      <xdr:nvSpPr>
        <xdr:cNvPr id="4620441" name="Text Box 1137"/>
        <xdr:cNvSpPr txBox="1">
          <a:spLocks noChangeArrowheads="1"/>
        </xdr:cNvSpPr>
      </xdr:nvSpPr>
      <xdr:spPr bwMode="auto">
        <a:xfrm>
          <a:off x="3352800" y="25736550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161925</xdr:rowOff>
    </xdr:to>
    <xdr:sp macro="" textlink="">
      <xdr:nvSpPr>
        <xdr:cNvPr id="4620442" name="Text Box 1137"/>
        <xdr:cNvSpPr txBox="1">
          <a:spLocks noChangeArrowheads="1"/>
        </xdr:cNvSpPr>
      </xdr:nvSpPr>
      <xdr:spPr bwMode="auto">
        <a:xfrm>
          <a:off x="3352800" y="257365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161925</xdr:rowOff>
    </xdr:to>
    <xdr:sp macro="" textlink="">
      <xdr:nvSpPr>
        <xdr:cNvPr id="4620443" name="Text Box 1137"/>
        <xdr:cNvSpPr txBox="1">
          <a:spLocks noChangeArrowheads="1"/>
        </xdr:cNvSpPr>
      </xdr:nvSpPr>
      <xdr:spPr bwMode="auto">
        <a:xfrm>
          <a:off x="3352800" y="257365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444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161925</xdr:rowOff>
    </xdr:to>
    <xdr:sp macro="" textlink="">
      <xdr:nvSpPr>
        <xdr:cNvPr id="4620445" name="Text Box 1137"/>
        <xdr:cNvSpPr txBox="1">
          <a:spLocks noChangeArrowheads="1"/>
        </xdr:cNvSpPr>
      </xdr:nvSpPr>
      <xdr:spPr bwMode="auto">
        <a:xfrm>
          <a:off x="3352800" y="257365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446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161925</xdr:rowOff>
    </xdr:to>
    <xdr:sp macro="" textlink="">
      <xdr:nvSpPr>
        <xdr:cNvPr id="4620447" name="Text Box 1137"/>
        <xdr:cNvSpPr txBox="1">
          <a:spLocks noChangeArrowheads="1"/>
        </xdr:cNvSpPr>
      </xdr:nvSpPr>
      <xdr:spPr bwMode="auto">
        <a:xfrm>
          <a:off x="3352800" y="257365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161925</xdr:rowOff>
    </xdr:to>
    <xdr:sp macro="" textlink="">
      <xdr:nvSpPr>
        <xdr:cNvPr id="4620448" name="Text Box 1137"/>
        <xdr:cNvSpPr txBox="1">
          <a:spLocks noChangeArrowheads="1"/>
        </xdr:cNvSpPr>
      </xdr:nvSpPr>
      <xdr:spPr bwMode="auto">
        <a:xfrm>
          <a:off x="3352800" y="257365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449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161925</xdr:rowOff>
    </xdr:to>
    <xdr:sp macro="" textlink="">
      <xdr:nvSpPr>
        <xdr:cNvPr id="4620450" name="Text Box 1137"/>
        <xdr:cNvSpPr txBox="1">
          <a:spLocks noChangeArrowheads="1"/>
        </xdr:cNvSpPr>
      </xdr:nvSpPr>
      <xdr:spPr bwMode="auto">
        <a:xfrm>
          <a:off x="3352800" y="257365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451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161925</xdr:rowOff>
    </xdr:to>
    <xdr:sp macro="" textlink="">
      <xdr:nvSpPr>
        <xdr:cNvPr id="4620452" name="Text Box 1137"/>
        <xdr:cNvSpPr txBox="1">
          <a:spLocks noChangeArrowheads="1"/>
        </xdr:cNvSpPr>
      </xdr:nvSpPr>
      <xdr:spPr bwMode="auto">
        <a:xfrm>
          <a:off x="3352800" y="257365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453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454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455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456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457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458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459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460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461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462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463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464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465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466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467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20468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469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20470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471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20472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20473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474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475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476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477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478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479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142875</xdr:rowOff>
    </xdr:to>
    <xdr:sp macro="" textlink="">
      <xdr:nvSpPr>
        <xdr:cNvPr id="4620480" name="Text Box 1137"/>
        <xdr:cNvSpPr txBox="1">
          <a:spLocks noChangeArrowheads="1"/>
        </xdr:cNvSpPr>
      </xdr:nvSpPr>
      <xdr:spPr bwMode="auto">
        <a:xfrm>
          <a:off x="3352800" y="257365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20481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20482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142875</xdr:rowOff>
    </xdr:to>
    <xdr:sp macro="" textlink="">
      <xdr:nvSpPr>
        <xdr:cNvPr id="4620483" name="Text Box 1137"/>
        <xdr:cNvSpPr txBox="1">
          <a:spLocks noChangeArrowheads="1"/>
        </xdr:cNvSpPr>
      </xdr:nvSpPr>
      <xdr:spPr bwMode="auto">
        <a:xfrm>
          <a:off x="3352800" y="257365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20484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20485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486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487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488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133350</xdr:rowOff>
    </xdr:to>
    <xdr:sp macro="" textlink="">
      <xdr:nvSpPr>
        <xdr:cNvPr id="4620489" name="Text Box 1137"/>
        <xdr:cNvSpPr txBox="1">
          <a:spLocks noChangeArrowheads="1"/>
        </xdr:cNvSpPr>
      </xdr:nvSpPr>
      <xdr:spPr bwMode="auto">
        <a:xfrm>
          <a:off x="3352800" y="25736550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20490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20491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133350</xdr:rowOff>
    </xdr:to>
    <xdr:sp macro="" textlink="">
      <xdr:nvSpPr>
        <xdr:cNvPr id="4620492" name="Text Box 1137"/>
        <xdr:cNvSpPr txBox="1">
          <a:spLocks noChangeArrowheads="1"/>
        </xdr:cNvSpPr>
      </xdr:nvSpPr>
      <xdr:spPr bwMode="auto">
        <a:xfrm>
          <a:off x="3352800" y="25736550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20493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20494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495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496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497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498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499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20500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501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20502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503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20504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20505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506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507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508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509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510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511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512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513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514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515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516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517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518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519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520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20521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522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20523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524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20525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20526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527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528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529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530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531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532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142875</xdr:rowOff>
    </xdr:to>
    <xdr:sp macro="" textlink="">
      <xdr:nvSpPr>
        <xdr:cNvPr id="4620533" name="Text Box 1137"/>
        <xdr:cNvSpPr txBox="1">
          <a:spLocks noChangeArrowheads="1"/>
        </xdr:cNvSpPr>
      </xdr:nvSpPr>
      <xdr:spPr bwMode="auto">
        <a:xfrm>
          <a:off x="3352800" y="257365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20534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20535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142875</xdr:rowOff>
    </xdr:to>
    <xdr:sp macro="" textlink="">
      <xdr:nvSpPr>
        <xdr:cNvPr id="4620536" name="Text Box 1137"/>
        <xdr:cNvSpPr txBox="1">
          <a:spLocks noChangeArrowheads="1"/>
        </xdr:cNvSpPr>
      </xdr:nvSpPr>
      <xdr:spPr bwMode="auto">
        <a:xfrm>
          <a:off x="3352800" y="257365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20537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20538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539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540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541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133350</xdr:rowOff>
    </xdr:to>
    <xdr:sp macro="" textlink="">
      <xdr:nvSpPr>
        <xdr:cNvPr id="4620542" name="Text Box 1137"/>
        <xdr:cNvSpPr txBox="1">
          <a:spLocks noChangeArrowheads="1"/>
        </xdr:cNvSpPr>
      </xdr:nvSpPr>
      <xdr:spPr bwMode="auto">
        <a:xfrm>
          <a:off x="3352800" y="25736550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20543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20544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133350</xdr:rowOff>
    </xdr:to>
    <xdr:sp macro="" textlink="">
      <xdr:nvSpPr>
        <xdr:cNvPr id="4620545" name="Text Box 1137"/>
        <xdr:cNvSpPr txBox="1">
          <a:spLocks noChangeArrowheads="1"/>
        </xdr:cNvSpPr>
      </xdr:nvSpPr>
      <xdr:spPr bwMode="auto">
        <a:xfrm>
          <a:off x="3352800" y="25736550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20546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20547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548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549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550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551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552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20553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554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20555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556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20557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20558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559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560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561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562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563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564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82</xdr:row>
      <xdr:rowOff>76200</xdr:rowOff>
    </xdr:to>
    <xdr:sp macro="" textlink="">
      <xdr:nvSpPr>
        <xdr:cNvPr id="4620565" name="Text Box 1137"/>
        <xdr:cNvSpPr txBox="1">
          <a:spLocks noChangeArrowheads="1"/>
        </xdr:cNvSpPr>
      </xdr:nvSpPr>
      <xdr:spPr bwMode="auto">
        <a:xfrm>
          <a:off x="3352800" y="257365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20566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20567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82</xdr:row>
      <xdr:rowOff>76200</xdr:rowOff>
    </xdr:to>
    <xdr:sp macro="" textlink="">
      <xdr:nvSpPr>
        <xdr:cNvPr id="4620568" name="Text Box 1137"/>
        <xdr:cNvSpPr txBox="1">
          <a:spLocks noChangeArrowheads="1"/>
        </xdr:cNvSpPr>
      </xdr:nvSpPr>
      <xdr:spPr bwMode="auto">
        <a:xfrm>
          <a:off x="3352800" y="257365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20569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47625</xdr:rowOff>
    </xdr:to>
    <xdr:sp macro="" textlink="">
      <xdr:nvSpPr>
        <xdr:cNvPr id="4620570" name="Text Box 1137"/>
        <xdr:cNvSpPr txBox="1">
          <a:spLocks noChangeArrowheads="1"/>
        </xdr:cNvSpPr>
      </xdr:nvSpPr>
      <xdr:spPr bwMode="auto">
        <a:xfrm>
          <a:off x="3352800" y="25736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9525</xdr:rowOff>
    </xdr:to>
    <xdr:sp macro="" textlink="">
      <xdr:nvSpPr>
        <xdr:cNvPr id="4620571" name="Text Box 1137"/>
        <xdr:cNvSpPr txBox="1">
          <a:spLocks noChangeArrowheads="1"/>
        </xdr:cNvSpPr>
      </xdr:nvSpPr>
      <xdr:spPr bwMode="auto">
        <a:xfrm>
          <a:off x="3352800" y="25736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572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573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574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575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576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577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578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579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580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581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582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583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584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585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586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152400</xdr:rowOff>
    </xdr:to>
    <xdr:sp macro="" textlink="">
      <xdr:nvSpPr>
        <xdr:cNvPr id="4620587" name="Text Box 1137"/>
        <xdr:cNvSpPr txBox="1">
          <a:spLocks noChangeArrowheads="1"/>
        </xdr:cNvSpPr>
      </xdr:nvSpPr>
      <xdr:spPr bwMode="auto">
        <a:xfrm>
          <a:off x="3352800" y="2573655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588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589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590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591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152400</xdr:rowOff>
    </xdr:to>
    <xdr:sp macro="" textlink="">
      <xdr:nvSpPr>
        <xdr:cNvPr id="4620592" name="Text Box 1137"/>
        <xdr:cNvSpPr txBox="1">
          <a:spLocks noChangeArrowheads="1"/>
        </xdr:cNvSpPr>
      </xdr:nvSpPr>
      <xdr:spPr bwMode="auto">
        <a:xfrm>
          <a:off x="3352800" y="2573655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593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594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595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596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597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598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599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142875</xdr:rowOff>
    </xdr:to>
    <xdr:sp macro="" textlink="">
      <xdr:nvSpPr>
        <xdr:cNvPr id="4620600" name="Text Box 1137"/>
        <xdr:cNvSpPr txBox="1">
          <a:spLocks noChangeArrowheads="1"/>
        </xdr:cNvSpPr>
      </xdr:nvSpPr>
      <xdr:spPr bwMode="auto">
        <a:xfrm>
          <a:off x="3352800" y="257365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601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602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603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604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142875</xdr:rowOff>
    </xdr:to>
    <xdr:sp macro="" textlink="">
      <xdr:nvSpPr>
        <xdr:cNvPr id="4620605" name="Text Box 1137"/>
        <xdr:cNvSpPr txBox="1">
          <a:spLocks noChangeArrowheads="1"/>
        </xdr:cNvSpPr>
      </xdr:nvSpPr>
      <xdr:spPr bwMode="auto">
        <a:xfrm>
          <a:off x="3352800" y="257365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606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607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608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609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610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611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612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613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614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615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616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617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618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619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620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621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622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623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624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625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626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627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628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629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630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631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632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633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142875</xdr:rowOff>
    </xdr:to>
    <xdr:sp macro="" textlink="">
      <xdr:nvSpPr>
        <xdr:cNvPr id="4620634" name="Text Box 1137"/>
        <xdr:cNvSpPr txBox="1">
          <a:spLocks noChangeArrowheads="1"/>
        </xdr:cNvSpPr>
      </xdr:nvSpPr>
      <xdr:spPr bwMode="auto">
        <a:xfrm>
          <a:off x="3352800" y="257365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635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636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637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638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142875</xdr:rowOff>
    </xdr:to>
    <xdr:sp macro="" textlink="">
      <xdr:nvSpPr>
        <xdr:cNvPr id="4620639" name="Text Box 1137"/>
        <xdr:cNvSpPr txBox="1">
          <a:spLocks noChangeArrowheads="1"/>
        </xdr:cNvSpPr>
      </xdr:nvSpPr>
      <xdr:spPr bwMode="auto">
        <a:xfrm>
          <a:off x="3352800" y="257365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640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641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642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643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644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645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646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647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152400</xdr:rowOff>
    </xdr:to>
    <xdr:sp macro="" textlink="">
      <xdr:nvSpPr>
        <xdr:cNvPr id="4620648" name="Text Box 1137"/>
        <xdr:cNvSpPr txBox="1">
          <a:spLocks noChangeArrowheads="1"/>
        </xdr:cNvSpPr>
      </xdr:nvSpPr>
      <xdr:spPr bwMode="auto">
        <a:xfrm>
          <a:off x="3352800" y="2573655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649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650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152400</xdr:rowOff>
    </xdr:to>
    <xdr:sp macro="" textlink="">
      <xdr:nvSpPr>
        <xdr:cNvPr id="4620651" name="Text Box 1137"/>
        <xdr:cNvSpPr txBox="1">
          <a:spLocks noChangeArrowheads="1"/>
        </xdr:cNvSpPr>
      </xdr:nvSpPr>
      <xdr:spPr bwMode="auto">
        <a:xfrm>
          <a:off x="3352800" y="2573655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652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653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654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655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656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142875</xdr:rowOff>
    </xdr:to>
    <xdr:sp macro="" textlink="">
      <xdr:nvSpPr>
        <xdr:cNvPr id="4620657" name="Text Box 1137"/>
        <xdr:cNvSpPr txBox="1">
          <a:spLocks noChangeArrowheads="1"/>
        </xdr:cNvSpPr>
      </xdr:nvSpPr>
      <xdr:spPr bwMode="auto">
        <a:xfrm>
          <a:off x="3352800" y="257365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658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659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142875</xdr:rowOff>
    </xdr:to>
    <xdr:sp macro="" textlink="">
      <xdr:nvSpPr>
        <xdr:cNvPr id="4620660" name="Text Box 1137"/>
        <xdr:cNvSpPr txBox="1">
          <a:spLocks noChangeArrowheads="1"/>
        </xdr:cNvSpPr>
      </xdr:nvSpPr>
      <xdr:spPr bwMode="auto">
        <a:xfrm>
          <a:off x="3352800" y="257365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661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662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663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664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665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666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667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668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152400</xdr:rowOff>
    </xdr:to>
    <xdr:sp macro="" textlink="">
      <xdr:nvSpPr>
        <xdr:cNvPr id="4620669" name="Text Box 1137"/>
        <xdr:cNvSpPr txBox="1">
          <a:spLocks noChangeArrowheads="1"/>
        </xdr:cNvSpPr>
      </xdr:nvSpPr>
      <xdr:spPr bwMode="auto">
        <a:xfrm>
          <a:off x="3352800" y="2573655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670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671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152400</xdr:rowOff>
    </xdr:to>
    <xdr:sp macro="" textlink="">
      <xdr:nvSpPr>
        <xdr:cNvPr id="4620672" name="Text Box 1137"/>
        <xdr:cNvSpPr txBox="1">
          <a:spLocks noChangeArrowheads="1"/>
        </xdr:cNvSpPr>
      </xdr:nvSpPr>
      <xdr:spPr bwMode="auto">
        <a:xfrm>
          <a:off x="3352800" y="2573655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673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674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675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676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677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142875</xdr:rowOff>
    </xdr:to>
    <xdr:sp macro="" textlink="">
      <xdr:nvSpPr>
        <xdr:cNvPr id="4620678" name="Text Box 1137"/>
        <xdr:cNvSpPr txBox="1">
          <a:spLocks noChangeArrowheads="1"/>
        </xdr:cNvSpPr>
      </xdr:nvSpPr>
      <xdr:spPr bwMode="auto">
        <a:xfrm>
          <a:off x="3352800" y="257365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679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680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142875</xdr:rowOff>
    </xdr:to>
    <xdr:sp macro="" textlink="">
      <xdr:nvSpPr>
        <xdr:cNvPr id="4620681" name="Text Box 1137"/>
        <xdr:cNvSpPr txBox="1">
          <a:spLocks noChangeArrowheads="1"/>
        </xdr:cNvSpPr>
      </xdr:nvSpPr>
      <xdr:spPr bwMode="auto">
        <a:xfrm>
          <a:off x="3352800" y="257365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682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683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684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685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686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687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688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689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690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691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692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693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694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695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696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697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698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699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700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701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702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703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704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705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706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707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708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709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152400</xdr:rowOff>
    </xdr:to>
    <xdr:sp macro="" textlink="">
      <xdr:nvSpPr>
        <xdr:cNvPr id="4620710" name="Text Box 1137"/>
        <xdr:cNvSpPr txBox="1">
          <a:spLocks noChangeArrowheads="1"/>
        </xdr:cNvSpPr>
      </xdr:nvSpPr>
      <xdr:spPr bwMode="auto">
        <a:xfrm>
          <a:off x="3352800" y="2573655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711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712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713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714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152400</xdr:rowOff>
    </xdr:to>
    <xdr:sp macro="" textlink="">
      <xdr:nvSpPr>
        <xdr:cNvPr id="4620715" name="Text Box 1137"/>
        <xdr:cNvSpPr txBox="1">
          <a:spLocks noChangeArrowheads="1"/>
        </xdr:cNvSpPr>
      </xdr:nvSpPr>
      <xdr:spPr bwMode="auto">
        <a:xfrm>
          <a:off x="3352800" y="2573655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716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717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718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719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720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721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722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142875</xdr:rowOff>
    </xdr:to>
    <xdr:sp macro="" textlink="">
      <xdr:nvSpPr>
        <xdr:cNvPr id="4620723" name="Text Box 1137"/>
        <xdr:cNvSpPr txBox="1">
          <a:spLocks noChangeArrowheads="1"/>
        </xdr:cNvSpPr>
      </xdr:nvSpPr>
      <xdr:spPr bwMode="auto">
        <a:xfrm>
          <a:off x="3352800" y="257365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724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725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726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727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142875</xdr:rowOff>
    </xdr:to>
    <xdr:sp macro="" textlink="">
      <xdr:nvSpPr>
        <xdr:cNvPr id="4620728" name="Text Box 1137"/>
        <xdr:cNvSpPr txBox="1">
          <a:spLocks noChangeArrowheads="1"/>
        </xdr:cNvSpPr>
      </xdr:nvSpPr>
      <xdr:spPr bwMode="auto">
        <a:xfrm>
          <a:off x="3352800" y="257365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729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730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731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732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733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734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735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736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737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738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739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740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741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742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743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744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745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746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747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748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749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750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751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752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753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754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755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756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142875</xdr:rowOff>
    </xdr:to>
    <xdr:sp macro="" textlink="">
      <xdr:nvSpPr>
        <xdr:cNvPr id="4620757" name="Text Box 1137"/>
        <xdr:cNvSpPr txBox="1">
          <a:spLocks noChangeArrowheads="1"/>
        </xdr:cNvSpPr>
      </xdr:nvSpPr>
      <xdr:spPr bwMode="auto">
        <a:xfrm>
          <a:off x="3352800" y="257365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758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759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760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80</xdr:row>
      <xdr:rowOff>76200</xdr:rowOff>
    </xdr:to>
    <xdr:sp macro="" textlink="">
      <xdr:nvSpPr>
        <xdr:cNvPr id="4620761" name="Text Box 1137"/>
        <xdr:cNvSpPr txBox="1">
          <a:spLocks noChangeArrowheads="1"/>
        </xdr:cNvSpPr>
      </xdr:nvSpPr>
      <xdr:spPr bwMode="auto">
        <a:xfrm>
          <a:off x="3352800" y="2573655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142875</xdr:rowOff>
    </xdr:to>
    <xdr:sp macro="" textlink="">
      <xdr:nvSpPr>
        <xdr:cNvPr id="4620762" name="Text Box 1137"/>
        <xdr:cNvSpPr txBox="1">
          <a:spLocks noChangeArrowheads="1"/>
        </xdr:cNvSpPr>
      </xdr:nvSpPr>
      <xdr:spPr bwMode="auto">
        <a:xfrm>
          <a:off x="3352800" y="257365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763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764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765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766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767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768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769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770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152400</xdr:rowOff>
    </xdr:to>
    <xdr:sp macro="" textlink="">
      <xdr:nvSpPr>
        <xdr:cNvPr id="4620771" name="Text Box 1137"/>
        <xdr:cNvSpPr txBox="1">
          <a:spLocks noChangeArrowheads="1"/>
        </xdr:cNvSpPr>
      </xdr:nvSpPr>
      <xdr:spPr bwMode="auto">
        <a:xfrm>
          <a:off x="3352800" y="2573655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772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773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152400</xdr:rowOff>
    </xdr:to>
    <xdr:sp macro="" textlink="">
      <xdr:nvSpPr>
        <xdr:cNvPr id="4620774" name="Text Box 1137"/>
        <xdr:cNvSpPr txBox="1">
          <a:spLocks noChangeArrowheads="1"/>
        </xdr:cNvSpPr>
      </xdr:nvSpPr>
      <xdr:spPr bwMode="auto">
        <a:xfrm>
          <a:off x="3352800" y="2573655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775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776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777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778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779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142875</xdr:rowOff>
    </xdr:to>
    <xdr:sp macro="" textlink="">
      <xdr:nvSpPr>
        <xdr:cNvPr id="4620780" name="Text Box 1137"/>
        <xdr:cNvSpPr txBox="1">
          <a:spLocks noChangeArrowheads="1"/>
        </xdr:cNvSpPr>
      </xdr:nvSpPr>
      <xdr:spPr bwMode="auto">
        <a:xfrm>
          <a:off x="3352800" y="257365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781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782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142875</xdr:rowOff>
    </xdr:to>
    <xdr:sp macro="" textlink="">
      <xdr:nvSpPr>
        <xdr:cNvPr id="4620783" name="Text Box 1137"/>
        <xdr:cNvSpPr txBox="1">
          <a:spLocks noChangeArrowheads="1"/>
        </xdr:cNvSpPr>
      </xdr:nvSpPr>
      <xdr:spPr bwMode="auto">
        <a:xfrm>
          <a:off x="3352800" y="257365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784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785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786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787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788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789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790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791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152400</xdr:rowOff>
    </xdr:to>
    <xdr:sp macro="" textlink="">
      <xdr:nvSpPr>
        <xdr:cNvPr id="4620792" name="Text Box 1137"/>
        <xdr:cNvSpPr txBox="1">
          <a:spLocks noChangeArrowheads="1"/>
        </xdr:cNvSpPr>
      </xdr:nvSpPr>
      <xdr:spPr bwMode="auto">
        <a:xfrm>
          <a:off x="3352800" y="2573655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793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794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152400</xdr:rowOff>
    </xdr:to>
    <xdr:sp macro="" textlink="">
      <xdr:nvSpPr>
        <xdr:cNvPr id="4620795" name="Text Box 1137"/>
        <xdr:cNvSpPr txBox="1">
          <a:spLocks noChangeArrowheads="1"/>
        </xdr:cNvSpPr>
      </xdr:nvSpPr>
      <xdr:spPr bwMode="auto">
        <a:xfrm>
          <a:off x="3352800" y="2573655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796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797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798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799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800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142875</xdr:rowOff>
    </xdr:to>
    <xdr:sp macro="" textlink="">
      <xdr:nvSpPr>
        <xdr:cNvPr id="4620801" name="Text Box 1137"/>
        <xdr:cNvSpPr txBox="1">
          <a:spLocks noChangeArrowheads="1"/>
        </xdr:cNvSpPr>
      </xdr:nvSpPr>
      <xdr:spPr bwMode="auto">
        <a:xfrm>
          <a:off x="3352800" y="257365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02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03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142875</xdr:rowOff>
    </xdr:to>
    <xdr:sp macro="" textlink="">
      <xdr:nvSpPr>
        <xdr:cNvPr id="4620804" name="Text Box 1137"/>
        <xdr:cNvSpPr txBox="1">
          <a:spLocks noChangeArrowheads="1"/>
        </xdr:cNvSpPr>
      </xdr:nvSpPr>
      <xdr:spPr bwMode="auto">
        <a:xfrm>
          <a:off x="3352800" y="257365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05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06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807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808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809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810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811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812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13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14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15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16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19050</xdr:rowOff>
    </xdr:to>
    <xdr:sp macro="" textlink="">
      <xdr:nvSpPr>
        <xdr:cNvPr id="4620817" name="Text Box 1137"/>
        <xdr:cNvSpPr txBox="1">
          <a:spLocks noChangeArrowheads="1"/>
        </xdr:cNvSpPr>
      </xdr:nvSpPr>
      <xdr:spPr bwMode="auto">
        <a:xfrm>
          <a:off x="3352800" y="25736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152400</xdr:rowOff>
    </xdr:to>
    <xdr:sp macro="" textlink="">
      <xdr:nvSpPr>
        <xdr:cNvPr id="4620818" name="Text Box 1137"/>
        <xdr:cNvSpPr txBox="1">
          <a:spLocks noChangeArrowheads="1"/>
        </xdr:cNvSpPr>
      </xdr:nvSpPr>
      <xdr:spPr bwMode="auto">
        <a:xfrm>
          <a:off x="3352800" y="2573655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19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20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152400</xdr:rowOff>
    </xdr:to>
    <xdr:sp macro="" textlink="">
      <xdr:nvSpPr>
        <xdr:cNvPr id="4620821" name="Text Box 1137"/>
        <xdr:cNvSpPr txBox="1">
          <a:spLocks noChangeArrowheads="1"/>
        </xdr:cNvSpPr>
      </xdr:nvSpPr>
      <xdr:spPr bwMode="auto">
        <a:xfrm>
          <a:off x="3352800" y="2573655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22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23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142875</xdr:rowOff>
    </xdr:to>
    <xdr:sp macro="" textlink="">
      <xdr:nvSpPr>
        <xdr:cNvPr id="4620824" name="Text Box 1137"/>
        <xdr:cNvSpPr txBox="1">
          <a:spLocks noChangeArrowheads="1"/>
        </xdr:cNvSpPr>
      </xdr:nvSpPr>
      <xdr:spPr bwMode="auto">
        <a:xfrm>
          <a:off x="3352800" y="257365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25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26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142875</xdr:rowOff>
    </xdr:to>
    <xdr:sp macro="" textlink="">
      <xdr:nvSpPr>
        <xdr:cNvPr id="4620827" name="Text Box 1137"/>
        <xdr:cNvSpPr txBox="1">
          <a:spLocks noChangeArrowheads="1"/>
        </xdr:cNvSpPr>
      </xdr:nvSpPr>
      <xdr:spPr bwMode="auto">
        <a:xfrm>
          <a:off x="3352800" y="257365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28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29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30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31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32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33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142875</xdr:rowOff>
    </xdr:to>
    <xdr:sp macro="" textlink="">
      <xdr:nvSpPr>
        <xdr:cNvPr id="4620834" name="Text Box 1137"/>
        <xdr:cNvSpPr txBox="1">
          <a:spLocks noChangeArrowheads="1"/>
        </xdr:cNvSpPr>
      </xdr:nvSpPr>
      <xdr:spPr bwMode="auto">
        <a:xfrm>
          <a:off x="3352800" y="257365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35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36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142875</xdr:rowOff>
    </xdr:to>
    <xdr:sp macro="" textlink="">
      <xdr:nvSpPr>
        <xdr:cNvPr id="4620837" name="Text Box 1137"/>
        <xdr:cNvSpPr txBox="1">
          <a:spLocks noChangeArrowheads="1"/>
        </xdr:cNvSpPr>
      </xdr:nvSpPr>
      <xdr:spPr bwMode="auto">
        <a:xfrm>
          <a:off x="3352800" y="257365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38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39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152400</xdr:rowOff>
    </xdr:to>
    <xdr:sp macro="" textlink="">
      <xdr:nvSpPr>
        <xdr:cNvPr id="4620840" name="Text Box 1137"/>
        <xdr:cNvSpPr txBox="1">
          <a:spLocks noChangeArrowheads="1"/>
        </xdr:cNvSpPr>
      </xdr:nvSpPr>
      <xdr:spPr bwMode="auto">
        <a:xfrm>
          <a:off x="3352800" y="2573655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41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42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152400</xdr:rowOff>
    </xdr:to>
    <xdr:sp macro="" textlink="">
      <xdr:nvSpPr>
        <xdr:cNvPr id="4620843" name="Text Box 1137"/>
        <xdr:cNvSpPr txBox="1">
          <a:spLocks noChangeArrowheads="1"/>
        </xdr:cNvSpPr>
      </xdr:nvSpPr>
      <xdr:spPr bwMode="auto">
        <a:xfrm>
          <a:off x="3352800" y="2573655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44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45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142875</xdr:rowOff>
    </xdr:to>
    <xdr:sp macro="" textlink="">
      <xdr:nvSpPr>
        <xdr:cNvPr id="4620846" name="Text Box 1137"/>
        <xdr:cNvSpPr txBox="1">
          <a:spLocks noChangeArrowheads="1"/>
        </xdr:cNvSpPr>
      </xdr:nvSpPr>
      <xdr:spPr bwMode="auto">
        <a:xfrm>
          <a:off x="3352800" y="257365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47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48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142875</xdr:rowOff>
    </xdr:to>
    <xdr:sp macro="" textlink="">
      <xdr:nvSpPr>
        <xdr:cNvPr id="4620849" name="Text Box 1137"/>
        <xdr:cNvSpPr txBox="1">
          <a:spLocks noChangeArrowheads="1"/>
        </xdr:cNvSpPr>
      </xdr:nvSpPr>
      <xdr:spPr bwMode="auto">
        <a:xfrm>
          <a:off x="3352800" y="257365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50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51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152400</xdr:rowOff>
    </xdr:to>
    <xdr:sp macro="" textlink="">
      <xdr:nvSpPr>
        <xdr:cNvPr id="4620852" name="Text Box 1137"/>
        <xdr:cNvSpPr txBox="1">
          <a:spLocks noChangeArrowheads="1"/>
        </xdr:cNvSpPr>
      </xdr:nvSpPr>
      <xdr:spPr bwMode="auto">
        <a:xfrm>
          <a:off x="3352800" y="2573655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53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54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152400</xdr:rowOff>
    </xdr:to>
    <xdr:sp macro="" textlink="">
      <xdr:nvSpPr>
        <xdr:cNvPr id="4620855" name="Text Box 1137"/>
        <xdr:cNvSpPr txBox="1">
          <a:spLocks noChangeArrowheads="1"/>
        </xdr:cNvSpPr>
      </xdr:nvSpPr>
      <xdr:spPr bwMode="auto">
        <a:xfrm>
          <a:off x="3352800" y="2573655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56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57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142875</xdr:rowOff>
    </xdr:to>
    <xdr:sp macro="" textlink="">
      <xdr:nvSpPr>
        <xdr:cNvPr id="4620858" name="Text Box 1137"/>
        <xdr:cNvSpPr txBox="1">
          <a:spLocks noChangeArrowheads="1"/>
        </xdr:cNvSpPr>
      </xdr:nvSpPr>
      <xdr:spPr bwMode="auto">
        <a:xfrm>
          <a:off x="3352800" y="257365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59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60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142875</xdr:rowOff>
    </xdr:to>
    <xdr:sp macro="" textlink="">
      <xdr:nvSpPr>
        <xdr:cNvPr id="4620861" name="Text Box 1137"/>
        <xdr:cNvSpPr txBox="1">
          <a:spLocks noChangeArrowheads="1"/>
        </xdr:cNvSpPr>
      </xdr:nvSpPr>
      <xdr:spPr bwMode="auto">
        <a:xfrm>
          <a:off x="3352800" y="257365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62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63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64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65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66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67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152400</xdr:rowOff>
    </xdr:to>
    <xdr:sp macro="" textlink="">
      <xdr:nvSpPr>
        <xdr:cNvPr id="4620868" name="Text Box 1137"/>
        <xdr:cNvSpPr txBox="1">
          <a:spLocks noChangeArrowheads="1"/>
        </xdr:cNvSpPr>
      </xdr:nvSpPr>
      <xdr:spPr bwMode="auto">
        <a:xfrm>
          <a:off x="3352800" y="2573655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69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70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152400</xdr:rowOff>
    </xdr:to>
    <xdr:sp macro="" textlink="">
      <xdr:nvSpPr>
        <xdr:cNvPr id="4620871" name="Text Box 1137"/>
        <xdr:cNvSpPr txBox="1">
          <a:spLocks noChangeArrowheads="1"/>
        </xdr:cNvSpPr>
      </xdr:nvSpPr>
      <xdr:spPr bwMode="auto">
        <a:xfrm>
          <a:off x="3352800" y="2573655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72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73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142875</xdr:rowOff>
    </xdr:to>
    <xdr:sp macro="" textlink="">
      <xdr:nvSpPr>
        <xdr:cNvPr id="4620874" name="Text Box 1137"/>
        <xdr:cNvSpPr txBox="1">
          <a:spLocks noChangeArrowheads="1"/>
        </xdr:cNvSpPr>
      </xdr:nvSpPr>
      <xdr:spPr bwMode="auto">
        <a:xfrm>
          <a:off x="3352800" y="257365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75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76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142875</xdr:rowOff>
    </xdr:to>
    <xdr:sp macro="" textlink="">
      <xdr:nvSpPr>
        <xdr:cNvPr id="4620877" name="Text Box 1137"/>
        <xdr:cNvSpPr txBox="1">
          <a:spLocks noChangeArrowheads="1"/>
        </xdr:cNvSpPr>
      </xdr:nvSpPr>
      <xdr:spPr bwMode="auto">
        <a:xfrm>
          <a:off x="3352800" y="257365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78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79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80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81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82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83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142875</xdr:rowOff>
    </xdr:to>
    <xdr:sp macro="" textlink="">
      <xdr:nvSpPr>
        <xdr:cNvPr id="4620884" name="Text Box 1137"/>
        <xdr:cNvSpPr txBox="1">
          <a:spLocks noChangeArrowheads="1"/>
        </xdr:cNvSpPr>
      </xdr:nvSpPr>
      <xdr:spPr bwMode="auto">
        <a:xfrm>
          <a:off x="3352800" y="257365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85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86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142875</xdr:rowOff>
    </xdr:to>
    <xdr:sp macro="" textlink="">
      <xdr:nvSpPr>
        <xdr:cNvPr id="4620887" name="Text Box 1137"/>
        <xdr:cNvSpPr txBox="1">
          <a:spLocks noChangeArrowheads="1"/>
        </xdr:cNvSpPr>
      </xdr:nvSpPr>
      <xdr:spPr bwMode="auto">
        <a:xfrm>
          <a:off x="3352800" y="257365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88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89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152400</xdr:rowOff>
    </xdr:to>
    <xdr:sp macro="" textlink="">
      <xdr:nvSpPr>
        <xdr:cNvPr id="4620890" name="Text Box 1137"/>
        <xdr:cNvSpPr txBox="1">
          <a:spLocks noChangeArrowheads="1"/>
        </xdr:cNvSpPr>
      </xdr:nvSpPr>
      <xdr:spPr bwMode="auto">
        <a:xfrm>
          <a:off x="3352800" y="2573655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91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92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152400</xdr:rowOff>
    </xdr:to>
    <xdr:sp macro="" textlink="">
      <xdr:nvSpPr>
        <xdr:cNvPr id="4620893" name="Text Box 1137"/>
        <xdr:cNvSpPr txBox="1">
          <a:spLocks noChangeArrowheads="1"/>
        </xdr:cNvSpPr>
      </xdr:nvSpPr>
      <xdr:spPr bwMode="auto">
        <a:xfrm>
          <a:off x="3352800" y="2573655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94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95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142875</xdr:rowOff>
    </xdr:to>
    <xdr:sp macro="" textlink="">
      <xdr:nvSpPr>
        <xdr:cNvPr id="4620896" name="Text Box 1137"/>
        <xdr:cNvSpPr txBox="1">
          <a:spLocks noChangeArrowheads="1"/>
        </xdr:cNvSpPr>
      </xdr:nvSpPr>
      <xdr:spPr bwMode="auto">
        <a:xfrm>
          <a:off x="3352800" y="257365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97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898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142875</xdr:rowOff>
    </xdr:to>
    <xdr:sp macro="" textlink="">
      <xdr:nvSpPr>
        <xdr:cNvPr id="4620899" name="Text Box 1137"/>
        <xdr:cNvSpPr txBox="1">
          <a:spLocks noChangeArrowheads="1"/>
        </xdr:cNvSpPr>
      </xdr:nvSpPr>
      <xdr:spPr bwMode="auto">
        <a:xfrm>
          <a:off x="3352800" y="257365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900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901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152400</xdr:rowOff>
    </xdr:to>
    <xdr:sp macro="" textlink="">
      <xdr:nvSpPr>
        <xdr:cNvPr id="4620902" name="Text Box 1137"/>
        <xdr:cNvSpPr txBox="1">
          <a:spLocks noChangeArrowheads="1"/>
        </xdr:cNvSpPr>
      </xdr:nvSpPr>
      <xdr:spPr bwMode="auto">
        <a:xfrm>
          <a:off x="3352800" y="2573655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903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904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152400</xdr:rowOff>
    </xdr:to>
    <xdr:sp macro="" textlink="">
      <xdr:nvSpPr>
        <xdr:cNvPr id="4620905" name="Text Box 1137"/>
        <xdr:cNvSpPr txBox="1">
          <a:spLocks noChangeArrowheads="1"/>
        </xdr:cNvSpPr>
      </xdr:nvSpPr>
      <xdr:spPr bwMode="auto">
        <a:xfrm>
          <a:off x="3352800" y="2573655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906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907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142875</xdr:rowOff>
    </xdr:to>
    <xdr:sp macro="" textlink="">
      <xdr:nvSpPr>
        <xdr:cNvPr id="4620908" name="Text Box 1137"/>
        <xdr:cNvSpPr txBox="1">
          <a:spLocks noChangeArrowheads="1"/>
        </xdr:cNvSpPr>
      </xdr:nvSpPr>
      <xdr:spPr bwMode="auto">
        <a:xfrm>
          <a:off x="3352800" y="257365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909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910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142875</xdr:rowOff>
    </xdr:to>
    <xdr:sp macro="" textlink="">
      <xdr:nvSpPr>
        <xdr:cNvPr id="4620911" name="Text Box 1137"/>
        <xdr:cNvSpPr txBox="1">
          <a:spLocks noChangeArrowheads="1"/>
        </xdr:cNvSpPr>
      </xdr:nvSpPr>
      <xdr:spPr bwMode="auto">
        <a:xfrm>
          <a:off x="3352800" y="257365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912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913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914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915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916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80</xdr:row>
      <xdr:rowOff>0</xdr:rowOff>
    </xdr:from>
    <xdr:to>
      <xdr:col>3</xdr:col>
      <xdr:colOff>85725</xdr:colOff>
      <xdr:row>81</xdr:row>
      <xdr:rowOff>57150</xdr:rowOff>
    </xdr:to>
    <xdr:sp macro="" textlink="">
      <xdr:nvSpPr>
        <xdr:cNvPr id="4620917" name="Text Box 1137"/>
        <xdr:cNvSpPr txBox="1">
          <a:spLocks noChangeArrowheads="1"/>
        </xdr:cNvSpPr>
      </xdr:nvSpPr>
      <xdr:spPr bwMode="auto">
        <a:xfrm>
          <a:off x="3352800" y="257365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17036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17037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17038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17039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17040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17041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17042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17043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17044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17045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17046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17047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17048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17049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17050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142875</xdr:rowOff>
    </xdr:to>
    <xdr:sp macro="" textlink="">
      <xdr:nvSpPr>
        <xdr:cNvPr id="4617051" name="Text Box 1137"/>
        <xdr:cNvSpPr txBox="1">
          <a:spLocks noChangeArrowheads="1"/>
        </xdr:cNvSpPr>
      </xdr:nvSpPr>
      <xdr:spPr bwMode="auto">
        <a:xfrm>
          <a:off x="347662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17052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17053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17054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17055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142875</xdr:rowOff>
    </xdr:to>
    <xdr:sp macro="" textlink="">
      <xdr:nvSpPr>
        <xdr:cNvPr id="4617056" name="Text Box 1137"/>
        <xdr:cNvSpPr txBox="1">
          <a:spLocks noChangeArrowheads="1"/>
        </xdr:cNvSpPr>
      </xdr:nvSpPr>
      <xdr:spPr bwMode="auto">
        <a:xfrm>
          <a:off x="347662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17057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17058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17059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17060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17061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17062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17063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17064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17065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17066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17067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17068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142875</xdr:rowOff>
    </xdr:to>
    <xdr:sp macro="" textlink="">
      <xdr:nvSpPr>
        <xdr:cNvPr id="4617069" name="Text Box 1137"/>
        <xdr:cNvSpPr txBox="1">
          <a:spLocks noChangeArrowheads="1"/>
        </xdr:cNvSpPr>
      </xdr:nvSpPr>
      <xdr:spPr bwMode="auto">
        <a:xfrm>
          <a:off x="347662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17070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17071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17072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17073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142875</xdr:rowOff>
    </xdr:to>
    <xdr:sp macro="" textlink="">
      <xdr:nvSpPr>
        <xdr:cNvPr id="4617074" name="Text Box 1137"/>
        <xdr:cNvSpPr txBox="1">
          <a:spLocks noChangeArrowheads="1"/>
        </xdr:cNvSpPr>
      </xdr:nvSpPr>
      <xdr:spPr bwMode="auto">
        <a:xfrm>
          <a:off x="347662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17075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17076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17077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17078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17079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17080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17081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133350</xdr:rowOff>
    </xdr:to>
    <xdr:sp macro="" textlink="">
      <xdr:nvSpPr>
        <xdr:cNvPr id="4617082" name="Text Box 1137"/>
        <xdr:cNvSpPr txBox="1">
          <a:spLocks noChangeArrowheads="1"/>
        </xdr:cNvSpPr>
      </xdr:nvSpPr>
      <xdr:spPr bwMode="auto">
        <a:xfrm>
          <a:off x="3476625" y="290607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17083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17084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17085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17086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133350</xdr:rowOff>
    </xdr:to>
    <xdr:sp macro="" textlink="">
      <xdr:nvSpPr>
        <xdr:cNvPr id="4617087" name="Text Box 1137"/>
        <xdr:cNvSpPr txBox="1">
          <a:spLocks noChangeArrowheads="1"/>
        </xdr:cNvSpPr>
      </xdr:nvSpPr>
      <xdr:spPr bwMode="auto">
        <a:xfrm>
          <a:off x="3476625" y="290607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17088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17089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17090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17091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17092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17093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17094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133350</xdr:rowOff>
    </xdr:to>
    <xdr:sp macro="" textlink="">
      <xdr:nvSpPr>
        <xdr:cNvPr id="4617095" name="Text Box 1137"/>
        <xdr:cNvSpPr txBox="1">
          <a:spLocks noChangeArrowheads="1"/>
        </xdr:cNvSpPr>
      </xdr:nvSpPr>
      <xdr:spPr bwMode="auto">
        <a:xfrm>
          <a:off x="3476625" y="290607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17096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17097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17098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17099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133350</xdr:rowOff>
    </xdr:to>
    <xdr:sp macro="" textlink="">
      <xdr:nvSpPr>
        <xdr:cNvPr id="4617100" name="Text Box 1137"/>
        <xdr:cNvSpPr txBox="1">
          <a:spLocks noChangeArrowheads="1"/>
        </xdr:cNvSpPr>
      </xdr:nvSpPr>
      <xdr:spPr bwMode="auto">
        <a:xfrm>
          <a:off x="3476625" y="290607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17101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17102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17103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17104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17105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17106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17107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17108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17109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17110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17111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17112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17113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17114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17115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17116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17117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99</xdr:row>
      <xdr:rowOff>123825</xdr:rowOff>
    </xdr:to>
    <xdr:sp macro="" textlink="">
      <xdr:nvSpPr>
        <xdr:cNvPr id="4617118" name="Text Box 1137"/>
        <xdr:cNvSpPr txBox="1">
          <a:spLocks noChangeArrowheads="1"/>
        </xdr:cNvSpPr>
      </xdr:nvSpPr>
      <xdr:spPr bwMode="auto">
        <a:xfrm>
          <a:off x="3476625" y="29060775"/>
          <a:ext cx="666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17119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17120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17121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17122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99</xdr:row>
      <xdr:rowOff>123825</xdr:rowOff>
    </xdr:to>
    <xdr:sp macro="" textlink="">
      <xdr:nvSpPr>
        <xdr:cNvPr id="4617123" name="Text Box 1137"/>
        <xdr:cNvSpPr txBox="1">
          <a:spLocks noChangeArrowheads="1"/>
        </xdr:cNvSpPr>
      </xdr:nvSpPr>
      <xdr:spPr bwMode="auto">
        <a:xfrm>
          <a:off x="3476625" y="29060775"/>
          <a:ext cx="666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17124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17125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17126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17127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17128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17129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17130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17131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17132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17133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17134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17135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142875</xdr:rowOff>
    </xdr:to>
    <xdr:sp macro="" textlink="">
      <xdr:nvSpPr>
        <xdr:cNvPr id="4617136" name="Text Box 1137"/>
        <xdr:cNvSpPr txBox="1">
          <a:spLocks noChangeArrowheads="1"/>
        </xdr:cNvSpPr>
      </xdr:nvSpPr>
      <xdr:spPr bwMode="auto">
        <a:xfrm>
          <a:off x="347662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17137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17138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17139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17140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142875</xdr:rowOff>
    </xdr:to>
    <xdr:sp macro="" textlink="">
      <xdr:nvSpPr>
        <xdr:cNvPr id="4617141" name="Text Box 1137"/>
        <xdr:cNvSpPr txBox="1">
          <a:spLocks noChangeArrowheads="1"/>
        </xdr:cNvSpPr>
      </xdr:nvSpPr>
      <xdr:spPr bwMode="auto">
        <a:xfrm>
          <a:off x="347662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17142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17143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17144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17145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17146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17147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17148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133350</xdr:rowOff>
    </xdr:to>
    <xdr:sp macro="" textlink="">
      <xdr:nvSpPr>
        <xdr:cNvPr id="4617149" name="Text Box 1137"/>
        <xdr:cNvSpPr txBox="1">
          <a:spLocks noChangeArrowheads="1"/>
        </xdr:cNvSpPr>
      </xdr:nvSpPr>
      <xdr:spPr bwMode="auto">
        <a:xfrm>
          <a:off x="3476625" y="290607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17150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17151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17152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17153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133350</xdr:rowOff>
    </xdr:to>
    <xdr:sp macro="" textlink="">
      <xdr:nvSpPr>
        <xdr:cNvPr id="4617154" name="Text Box 1137"/>
        <xdr:cNvSpPr txBox="1">
          <a:spLocks noChangeArrowheads="1"/>
        </xdr:cNvSpPr>
      </xdr:nvSpPr>
      <xdr:spPr bwMode="auto">
        <a:xfrm>
          <a:off x="3476625" y="290607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17155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17156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17157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17158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17159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17160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17161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133350</xdr:rowOff>
    </xdr:to>
    <xdr:sp macro="" textlink="">
      <xdr:nvSpPr>
        <xdr:cNvPr id="4617162" name="Text Box 1137"/>
        <xdr:cNvSpPr txBox="1">
          <a:spLocks noChangeArrowheads="1"/>
        </xdr:cNvSpPr>
      </xdr:nvSpPr>
      <xdr:spPr bwMode="auto">
        <a:xfrm>
          <a:off x="3476625" y="290607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17163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17164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17165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17166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133350</xdr:rowOff>
    </xdr:to>
    <xdr:sp macro="" textlink="">
      <xdr:nvSpPr>
        <xdr:cNvPr id="4617167" name="Text Box 1137"/>
        <xdr:cNvSpPr txBox="1">
          <a:spLocks noChangeArrowheads="1"/>
        </xdr:cNvSpPr>
      </xdr:nvSpPr>
      <xdr:spPr bwMode="auto">
        <a:xfrm>
          <a:off x="3476625" y="290607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17168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17169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17170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17171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17172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17173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17174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17175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17176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17177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17178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17179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99</xdr:row>
      <xdr:rowOff>114300</xdr:rowOff>
    </xdr:to>
    <xdr:sp macro="" textlink="">
      <xdr:nvSpPr>
        <xdr:cNvPr id="4617180" name="Text Box 1137"/>
        <xdr:cNvSpPr txBox="1">
          <a:spLocks noChangeArrowheads="1"/>
        </xdr:cNvSpPr>
      </xdr:nvSpPr>
      <xdr:spPr bwMode="auto">
        <a:xfrm>
          <a:off x="3476625" y="29060775"/>
          <a:ext cx="666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17181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17182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17183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17184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17185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17186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17187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114300</xdr:rowOff>
    </xdr:to>
    <xdr:sp macro="" textlink="">
      <xdr:nvSpPr>
        <xdr:cNvPr id="4617188" name="Text Box 1137"/>
        <xdr:cNvSpPr txBox="1">
          <a:spLocks noChangeArrowheads="1"/>
        </xdr:cNvSpPr>
      </xdr:nvSpPr>
      <xdr:spPr bwMode="auto">
        <a:xfrm>
          <a:off x="3476625" y="2906077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114300</xdr:rowOff>
    </xdr:to>
    <xdr:sp macro="" textlink="">
      <xdr:nvSpPr>
        <xdr:cNvPr id="4617189" name="Text Box 1137"/>
        <xdr:cNvSpPr txBox="1">
          <a:spLocks noChangeArrowheads="1"/>
        </xdr:cNvSpPr>
      </xdr:nvSpPr>
      <xdr:spPr bwMode="auto">
        <a:xfrm>
          <a:off x="3476625" y="2906077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17190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114300</xdr:rowOff>
    </xdr:to>
    <xdr:sp macro="" textlink="">
      <xdr:nvSpPr>
        <xdr:cNvPr id="4617191" name="Text Box 1137"/>
        <xdr:cNvSpPr txBox="1">
          <a:spLocks noChangeArrowheads="1"/>
        </xdr:cNvSpPr>
      </xdr:nvSpPr>
      <xdr:spPr bwMode="auto">
        <a:xfrm>
          <a:off x="3476625" y="2906077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17192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114300</xdr:rowOff>
    </xdr:to>
    <xdr:sp macro="" textlink="">
      <xdr:nvSpPr>
        <xdr:cNvPr id="4617193" name="Text Box 1137"/>
        <xdr:cNvSpPr txBox="1">
          <a:spLocks noChangeArrowheads="1"/>
        </xdr:cNvSpPr>
      </xdr:nvSpPr>
      <xdr:spPr bwMode="auto">
        <a:xfrm>
          <a:off x="3476625" y="2906077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114300</xdr:rowOff>
    </xdr:to>
    <xdr:sp macro="" textlink="">
      <xdr:nvSpPr>
        <xdr:cNvPr id="4617194" name="Text Box 1137"/>
        <xdr:cNvSpPr txBox="1">
          <a:spLocks noChangeArrowheads="1"/>
        </xdr:cNvSpPr>
      </xdr:nvSpPr>
      <xdr:spPr bwMode="auto">
        <a:xfrm>
          <a:off x="3476625" y="2906077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28575</xdr:rowOff>
    </xdr:to>
    <xdr:sp macro="" textlink="">
      <xdr:nvSpPr>
        <xdr:cNvPr id="4617195" name="Text Box 1137"/>
        <xdr:cNvSpPr txBox="1">
          <a:spLocks noChangeArrowheads="1"/>
        </xdr:cNvSpPr>
      </xdr:nvSpPr>
      <xdr:spPr bwMode="auto">
        <a:xfrm>
          <a:off x="3476625" y="290607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114300</xdr:rowOff>
    </xdr:to>
    <xdr:sp macro="" textlink="">
      <xdr:nvSpPr>
        <xdr:cNvPr id="4617196" name="Text Box 1137"/>
        <xdr:cNvSpPr txBox="1">
          <a:spLocks noChangeArrowheads="1"/>
        </xdr:cNvSpPr>
      </xdr:nvSpPr>
      <xdr:spPr bwMode="auto">
        <a:xfrm>
          <a:off x="3476625" y="2906077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28575</xdr:rowOff>
    </xdr:to>
    <xdr:sp macro="" textlink="">
      <xdr:nvSpPr>
        <xdr:cNvPr id="4617197" name="Text Box 1137"/>
        <xdr:cNvSpPr txBox="1">
          <a:spLocks noChangeArrowheads="1"/>
        </xdr:cNvSpPr>
      </xdr:nvSpPr>
      <xdr:spPr bwMode="auto">
        <a:xfrm>
          <a:off x="3476625" y="290607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114300</xdr:rowOff>
    </xdr:to>
    <xdr:sp macro="" textlink="">
      <xdr:nvSpPr>
        <xdr:cNvPr id="4617198" name="Text Box 1137"/>
        <xdr:cNvSpPr txBox="1">
          <a:spLocks noChangeArrowheads="1"/>
        </xdr:cNvSpPr>
      </xdr:nvSpPr>
      <xdr:spPr bwMode="auto">
        <a:xfrm>
          <a:off x="3476625" y="2906077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17199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114300</xdr:rowOff>
    </xdr:to>
    <xdr:sp macro="" textlink="">
      <xdr:nvSpPr>
        <xdr:cNvPr id="4617200" name="Text Box 1137"/>
        <xdr:cNvSpPr txBox="1">
          <a:spLocks noChangeArrowheads="1"/>
        </xdr:cNvSpPr>
      </xdr:nvSpPr>
      <xdr:spPr bwMode="auto">
        <a:xfrm>
          <a:off x="3476625" y="2906077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17201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114300</xdr:rowOff>
    </xdr:to>
    <xdr:sp macro="" textlink="">
      <xdr:nvSpPr>
        <xdr:cNvPr id="4617202" name="Text Box 1137"/>
        <xdr:cNvSpPr txBox="1">
          <a:spLocks noChangeArrowheads="1"/>
        </xdr:cNvSpPr>
      </xdr:nvSpPr>
      <xdr:spPr bwMode="auto">
        <a:xfrm>
          <a:off x="3476625" y="2906077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114300</xdr:rowOff>
    </xdr:to>
    <xdr:sp macro="" textlink="">
      <xdr:nvSpPr>
        <xdr:cNvPr id="4617203" name="Text Box 1137"/>
        <xdr:cNvSpPr txBox="1">
          <a:spLocks noChangeArrowheads="1"/>
        </xdr:cNvSpPr>
      </xdr:nvSpPr>
      <xdr:spPr bwMode="auto">
        <a:xfrm>
          <a:off x="3476625" y="2906077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114300</xdr:rowOff>
    </xdr:to>
    <xdr:sp macro="" textlink="">
      <xdr:nvSpPr>
        <xdr:cNvPr id="4617204" name="Text Box 1137"/>
        <xdr:cNvSpPr txBox="1">
          <a:spLocks noChangeArrowheads="1"/>
        </xdr:cNvSpPr>
      </xdr:nvSpPr>
      <xdr:spPr bwMode="auto">
        <a:xfrm>
          <a:off x="3476625" y="2906077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114300</xdr:rowOff>
    </xdr:to>
    <xdr:sp macro="" textlink="">
      <xdr:nvSpPr>
        <xdr:cNvPr id="4617205" name="Text Box 1137"/>
        <xdr:cNvSpPr txBox="1">
          <a:spLocks noChangeArrowheads="1"/>
        </xdr:cNvSpPr>
      </xdr:nvSpPr>
      <xdr:spPr bwMode="auto">
        <a:xfrm>
          <a:off x="3476625" y="2906077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17206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114300</xdr:rowOff>
    </xdr:to>
    <xdr:sp macro="" textlink="">
      <xdr:nvSpPr>
        <xdr:cNvPr id="4617207" name="Text Box 1137"/>
        <xdr:cNvSpPr txBox="1">
          <a:spLocks noChangeArrowheads="1"/>
        </xdr:cNvSpPr>
      </xdr:nvSpPr>
      <xdr:spPr bwMode="auto">
        <a:xfrm>
          <a:off x="3476625" y="2906077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17208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17209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17210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28575</xdr:rowOff>
    </xdr:to>
    <xdr:sp macro="" textlink="">
      <xdr:nvSpPr>
        <xdr:cNvPr id="4617211" name="Text Box 1137"/>
        <xdr:cNvSpPr txBox="1">
          <a:spLocks noChangeArrowheads="1"/>
        </xdr:cNvSpPr>
      </xdr:nvSpPr>
      <xdr:spPr bwMode="auto">
        <a:xfrm>
          <a:off x="3476625" y="290607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28575</xdr:rowOff>
    </xdr:to>
    <xdr:sp macro="" textlink="">
      <xdr:nvSpPr>
        <xdr:cNvPr id="4617212" name="Text Box 1137"/>
        <xdr:cNvSpPr txBox="1">
          <a:spLocks noChangeArrowheads="1"/>
        </xdr:cNvSpPr>
      </xdr:nvSpPr>
      <xdr:spPr bwMode="auto">
        <a:xfrm>
          <a:off x="3476625" y="290607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17213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17214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100</xdr:row>
      <xdr:rowOff>104775</xdr:rowOff>
    </xdr:to>
    <xdr:sp macro="" textlink="">
      <xdr:nvSpPr>
        <xdr:cNvPr id="4617215" name="Text Box 1137"/>
        <xdr:cNvSpPr txBox="1">
          <a:spLocks noChangeArrowheads="1"/>
        </xdr:cNvSpPr>
      </xdr:nvSpPr>
      <xdr:spPr bwMode="auto">
        <a:xfrm>
          <a:off x="3476625" y="29060775"/>
          <a:ext cx="666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312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100</xdr:row>
      <xdr:rowOff>104775</xdr:rowOff>
    </xdr:to>
    <xdr:sp macro="" textlink="">
      <xdr:nvSpPr>
        <xdr:cNvPr id="4621313" name="Text Box 1137"/>
        <xdr:cNvSpPr txBox="1">
          <a:spLocks noChangeArrowheads="1"/>
        </xdr:cNvSpPr>
      </xdr:nvSpPr>
      <xdr:spPr bwMode="auto">
        <a:xfrm>
          <a:off x="3476625" y="29060775"/>
          <a:ext cx="666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314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100</xdr:row>
      <xdr:rowOff>104775</xdr:rowOff>
    </xdr:to>
    <xdr:sp macro="" textlink="">
      <xdr:nvSpPr>
        <xdr:cNvPr id="4621315" name="Text Box 1137"/>
        <xdr:cNvSpPr txBox="1">
          <a:spLocks noChangeArrowheads="1"/>
        </xdr:cNvSpPr>
      </xdr:nvSpPr>
      <xdr:spPr bwMode="auto">
        <a:xfrm>
          <a:off x="3476625" y="29060775"/>
          <a:ext cx="666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100</xdr:row>
      <xdr:rowOff>104775</xdr:rowOff>
    </xdr:to>
    <xdr:sp macro="" textlink="">
      <xdr:nvSpPr>
        <xdr:cNvPr id="4621316" name="Text Box 1137"/>
        <xdr:cNvSpPr txBox="1">
          <a:spLocks noChangeArrowheads="1"/>
        </xdr:cNvSpPr>
      </xdr:nvSpPr>
      <xdr:spPr bwMode="auto">
        <a:xfrm>
          <a:off x="3476625" y="29060775"/>
          <a:ext cx="666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317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100</xdr:row>
      <xdr:rowOff>104775</xdr:rowOff>
    </xdr:to>
    <xdr:sp macro="" textlink="">
      <xdr:nvSpPr>
        <xdr:cNvPr id="4621318" name="Text Box 1137"/>
        <xdr:cNvSpPr txBox="1">
          <a:spLocks noChangeArrowheads="1"/>
        </xdr:cNvSpPr>
      </xdr:nvSpPr>
      <xdr:spPr bwMode="auto">
        <a:xfrm>
          <a:off x="3476625" y="29060775"/>
          <a:ext cx="666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319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100</xdr:row>
      <xdr:rowOff>104775</xdr:rowOff>
    </xdr:to>
    <xdr:sp macro="" textlink="">
      <xdr:nvSpPr>
        <xdr:cNvPr id="4621320" name="Text Box 1137"/>
        <xdr:cNvSpPr txBox="1">
          <a:spLocks noChangeArrowheads="1"/>
        </xdr:cNvSpPr>
      </xdr:nvSpPr>
      <xdr:spPr bwMode="auto">
        <a:xfrm>
          <a:off x="3476625" y="29060775"/>
          <a:ext cx="666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100</xdr:row>
      <xdr:rowOff>104775</xdr:rowOff>
    </xdr:to>
    <xdr:sp macro="" textlink="">
      <xdr:nvSpPr>
        <xdr:cNvPr id="4621321" name="Text Box 1137"/>
        <xdr:cNvSpPr txBox="1">
          <a:spLocks noChangeArrowheads="1"/>
        </xdr:cNvSpPr>
      </xdr:nvSpPr>
      <xdr:spPr bwMode="auto">
        <a:xfrm>
          <a:off x="3476625" y="29060775"/>
          <a:ext cx="666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322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100</xdr:row>
      <xdr:rowOff>104775</xdr:rowOff>
    </xdr:to>
    <xdr:sp macro="" textlink="">
      <xdr:nvSpPr>
        <xdr:cNvPr id="4621323" name="Text Box 1137"/>
        <xdr:cNvSpPr txBox="1">
          <a:spLocks noChangeArrowheads="1"/>
        </xdr:cNvSpPr>
      </xdr:nvSpPr>
      <xdr:spPr bwMode="auto">
        <a:xfrm>
          <a:off x="3476625" y="29060775"/>
          <a:ext cx="666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324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100</xdr:row>
      <xdr:rowOff>104775</xdr:rowOff>
    </xdr:to>
    <xdr:sp macro="" textlink="">
      <xdr:nvSpPr>
        <xdr:cNvPr id="4621325" name="Text Box 1137"/>
        <xdr:cNvSpPr txBox="1">
          <a:spLocks noChangeArrowheads="1"/>
        </xdr:cNvSpPr>
      </xdr:nvSpPr>
      <xdr:spPr bwMode="auto">
        <a:xfrm>
          <a:off x="3476625" y="29060775"/>
          <a:ext cx="666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100</xdr:row>
      <xdr:rowOff>104775</xdr:rowOff>
    </xdr:to>
    <xdr:sp macro="" textlink="">
      <xdr:nvSpPr>
        <xdr:cNvPr id="4621326" name="Text Box 1137"/>
        <xdr:cNvSpPr txBox="1">
          <a:spLocks noChangeArrowheads="1"/>
        </xdr:cNvSpPr>
      </xdr:nvSpPr>
      <xdr:spPr bwMode="auto">
        <a:xfrm>
          <a:off x="3476625" y="29060775"/>
          <a:ext cx="666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114300</xdr:rowOff>
    </xdr:to>
    <xdr:sp macro="" textlink="">
      <xdr:nvSpPr>
        <xdr:cNvPr id="4621327" name="Text Box 1137"/>
        <xdr:cNvSpPr txBox="1">
          <a:spLocks noChangeArrowheads="1"/>
        </xdr:cNvSpPr>
      </xdr:nvSpPr>
      <xdr:spPr bwMode="auto">
        <a:xfrm>
          <a:off x="3476625" y="2906077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114300</xdr:rowOff>
    </xdr:to>
    <xdr:sp macro="" textlink="">
      <xdr:nvSpPr>
        <xdr:cNvPr id="4621328" name="Text Box 1137"/>
        <xdr:cNvSpPr txBox="1">
          <a:spLocks noChangeArrowheads="1"/>
        </xdr:cNvSpPr>
      </xdr:nvSpPr>
      <xdr:spPr bwMode="auto">
        <a:xfrm>
          <a:off x="3476625" y="2906077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329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114300</xdr:rowOff>
    </xdr:to>
    <xdr:sp macro="" textlink="">
      <xdr:nvSpPr>
        <xdr:cNvPr id="4621330" name="Text Box 1137"/>
        <xdr:cNvSpPr txBox="1">
          <a:spLocks noChangeArrowheads="1"/>
        </xdr:cNvSpPr>
      </xdr:nvSpPr>
      <xdr:spPr bwMode="auto">
        <a:xfrm>
          <a:off x="3476625" y="2906077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331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133350</xdr:rowOff>
    </xdr:to>
    <xdr:sp macro="" textlink="">
      <xdr:nvSpPr>
        <xdr:cNvPr id="4621332" name="Text Box 1137"/>
        <xdr:cNvSpPr txBox="1">
          <a:spLocks noChangeArrowheads="1"/>
        </xdr:cNvSpPr>
      </xdr:nvSpPr>
      <xdr:spPr bwMode="auto">
        <a:xfrm>
          <a:off x="3476625" y="290607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114300</xdr:rowOff>
    </xdr:to>
    <xdr:sp macro="" textlink="">
      <xdr:nvSpPr>
        <xdr:cNvPr id="4621333" name="Text Box 1137"/>
        <xdr:cNvSpPr txBox="1">
          <a:spLocks noChangeArrowheads="1"/>
        </xdr:cNvSpPr>
      </xdr:nvSpPr>
      <xdr:spPr bwMode="auto">
        <a:xfrm>
          <a:off x="3476625" y="2906077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334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114300</xdr:rowOff>
    </xdr:to>
    <xdr:sp macro="" textlink="">
      <xdr:nvSpPr>
        <xdr:cNvPr id="4621335" name="Text Box 1137"/>
        <xdr:cNvSpPr txBox="1">
          <a:spLocks noChangeArrowheads="1"/>
        </xdr:cNvSpPr>
      </xdr:nvSpPr>
      <xdr:spPr bwMode="auto">
        <a:xfrm>
          <a:off x="3476625" y="2906077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336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114300</xdr:rowOff>
    </xdr:to>
    <xdr:sp macro="" textlink="">
      <xdr:nvSpPr>
        <xdr:cNvPr id="4621337" name="Text Box 1137"/>
        <xdr:cNvSpPr txBox="1">
          <a:spLocks noChangeArrowheads="1"/>
        </xdr:cNvSpPr>
      </xdr:nvSpPr>
      <xdr:spPr bwMode="auto">
        <a:xfrm>
          <a:off x="3476625" y="2906077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99</xdr:row>
      <xdr:rowOff>0</xdr:rowOff>
    </xdr:to>
    <xdr:sp macro="" textlink="">
      <xdr:nvSpPr>
        <xdr:cNvPr id="4621338" name="Text Box 1137"/>
        <xdr:cNvSpPr txBox="1">
          <a:spLocks noChangeArrowheads="1"/>
        </xdr:cNvSpPr>
      </xdr:nvSpPr>
      <xdr:spPr bwMode="auto">
        <a:xfrm>
          <a:off x="3476625" y="29060775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99</xdr:row>
      <xdr:rowOff>0</xdr:rowOff>
    </xdr:to>
    <xdr:sp macro="" textlink="">
      <xdr:nvSpPr>
        <xdr:cNvPr id="4621339" name="Text Box 1137"/>
        <xdr:cNvSpPr txBox="1">
          <a:spLocks noChangeArrowheads="1"/>
        </xdr:cNvSpPr>
      </xdr:nvSpPr>
      <xdr:spPr bwMode="auto">
        <a:xfrm>
          <a:off x="3476625" y="29060775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340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99</xdr:row>
      <xdr:rowOff>0</xdr:rowOff>
    </xdr:to>
    <xdr:sp macro="" textlink="">
      <xdr:nvSpPr>
        <xdr:cNvPr id="4621341" name="Text Box 1137"/>
        <xdr:cNvSpPr txBox="1">
          <a:spLocks noChangeArrowheads="1"/>
        </xdr:cNvSpPr>
      </xdr:nvSpPr>
      <xdr:spPr bwMode="auto">
        <a:xfrm>
          <a:off x="3476625" y="29060775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342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99</xdr:row>
      <xdr:rowOff>0</xdr:rowOff>
    </xdr:to>
    <xdr:sp macro="" textlink="">
      <xdr:nvSpPr>
        <xdr:cNvPr id="4621343" name="Text Box 1137"/>
        <xdr:cNvSpPr txBox="1">
          <a:spLocks noChangeArrowheads="1"/>
        </xdr:cNvSpPr>
      </xdr:nvSpPr>
      <xdr:spPr bwMode="auto">
        <a:xfrm>
          <a:off x="3476625" y="29060775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99</xdr:row>
      <xdr:rowOff>0</xdr:rowOff>
    </xdr:to>
    <xdr:sp macro="" textlink="">
      <xdr:nvSpPr>
        <xdr:cNvPr id="4621344" name="Text Box 1137"/>
        <xdr:cNvSpPr txBox="1">
          <a:spLocks noChangeArrowheads="1"/>
        </xdr:cNvSpPr>
      </xdr:nvSpPr>
      <xdr:spPr bwMode="auto">
        <a:xfrm>
          <a:off x="3476625" y="29060775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345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99</xdr:row>
      <xdr:rowOff>0</xdr:rowOff>
    </xdr:to>
    <xdr:sp macro="" textlink="">
      <xdr:nvSpPr>
        <xdr:cNvPr id="4621346" name="Text Box 1137"/>
        <xdr:cNvSpPr txBox="1">
          <a:spLocks noChangeArrowheads="1"/>
        </xdr:cNvSpPr>
      </xdr:nvSpPr>
      <xdr:spPr bwMode="auto">
        <a:xfrm>
          <a:off x="3476625" y="29060775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347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99</xdr:row>
      <xdr:rowOff>0</xdr:rowOff>
    </xdr:to>
    <xdr:sp macro="" textlink="">
      <xdr:nvSpPr>
        <xdr:cNvPr id="4621348" name="Text Box 1137"/>
        <xdr:cNvSpPr txBox="1">
          <a:spLocks noChangeArrowheads="1"/>
        </xdr:cNvSpPr>
      </xdr:nvSpPr>
      <xdr:spPr bwMode="auto">
        <a:xfrm>
          <a:off x="3476625" y="29060775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21349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21350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351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21352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353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21354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21355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356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21357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358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21359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21360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361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21362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363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21364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365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21366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367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21368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21369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21370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21371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21372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21373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21374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21375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142875</xdr:rowOff>
    </xdr:to>
    <xdr:sp macro="" textlink="">
      <xdr:nvSpPr>
        <xdr:cNvPr id="4621376" name="Text Box 1137"/>
        <xdr:cNvSpPr txBox="1">
          <a:spLocks noChangeArrowheads="1"/>
        </xdr:cNvSpPr>
      </xdr:nvSpPr>
      <xdr:spPr bwMode="auto">
        <a:xfrm>
          <a:off x="347662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21377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21378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142875</xdr:rowOff>
    </xdr:to>
    <xdr:sp macro="" textlink="">
      <xdr:nvSpPr>
        <xdr:cNvPr id="4621379" name="Text Box 1137"/>
        <xdr:cNvSpPr txBox="1">
          <a:spLocks noChangeArrowheads="1"/>
        </xdr:cNvSpPr>
      </xdr:nvSpPr>
      <xdr:spPr bwMode="auto">
        <a:xfrm>
          <a:off x="347662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21380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21381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21382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21383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21384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133350</xdr:rowOff>
    </xdr:to>
    <xdr:sp macro="" textlink="">
      <xdr:nvSpPr>
        <xdr:cNvPr id="4621385" name="Text Box 1137"/>
        <xdr:cNvSpPr txBox="1">
          <a:spLocks noChangeArrowheads="1"/>
        </xdr:cNvSpPr>
      </xdr:nvSpPr>
      <xdr:spPr bwMode="auto">
        <a:xfrm>
          <a:off x="3476625" y="290607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21386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21387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133350</xdr:rowOff>
    </xdr:to>
    <xdr:sp macro="" textlink="">
      <xdr:nvSpPr>
        <xdr:cNvPr id="4621388" name="Text Box 1137"/>
        <xdr:cNvSpPr txBox="1">
          <a:spLocks noChangeArrowheads="1"/>
        </xdr:cNvSpPr>
      </xdr:nvSpPr>
      <xdr:spPr bwMode="auto">
        <a:xfrm>
          <a:off x="3476625" y="290607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21389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21390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21391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21392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393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21394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395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21396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397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21398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399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21400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21401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21402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21403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404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21405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406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21407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21408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409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21410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411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21412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21413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414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21415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416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21417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418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21419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420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21421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21422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21423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21424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21425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21426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21427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21428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142875</xdr:rowOff>
    </xdr:to>
    <xdr:sp macro="" textlink="">
      <xdr:nvSpPr>
        <xdr:cNvPr id="4621429" name="Text Box 1137"/>
        <xdr:cNvSpPr txBox="1">
          <a:spLocks noChangeArrowheads="1"/>
        </xdr:cNvSpPr>
      </xdr:nvSpPr>
      <xdr:spPr bwMode="auto">
        <a:xfrm>
          <a:off x="347662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21430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21431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142875</xdr:rowOff>
    </xdr:to>
    <xdr:sp macro="" textlink="">
      <xdr:nvSpPr>
        <xdr:cNvPr id="4621432" name="Text Box 1137"/>
        <xdr:cNvSpPr txBox="1">
          <a:spLocks noChangeArrowheads="1"/>
        </xdr:cNvSpPr>
      </xdr:nvSpPr>
      <xdr:spPr bwMode="auto">
        <a:xfrm>
          <a:off x="347662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21433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21434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21435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21436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21437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133350</xdr:rowOff>
    </xdr:to>
    <xdr:sp macro="" textlink="">
      <xdr:nvSpPr>
        <xdr:cNvPr id="4621438" name="Text Box 1137"/>
        <xdr:cNvSpPr txBox="1">
          <a:spLocks noChangeArrowheads="1"/>
        </xdr:cNvSpPr>
      </xdr:nvSpPr>
      <xdr:spPr bwMode="auto">
        <a:xfrm>
          <a:off x="3476625" y="290607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21439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21440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133350</xdr:rowOff>
    </xdr:to>
    <xdr:sp macro="" textlink="">
      <xdr:nvSpPr>
        <xdr:cNvPr id="4621441" name="Text Box 1137"/>
        <xdr:cNvSpPr txBox="1">
          <a:spLocks noChangeArrowheads="1"/>
        </xdr:cNvSpPr>
      </xdr:nvSpPr>
      <xdr:spPr bwMode="auto">
        <a:xfrm>
          <a:off x="3476625" y="290607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21442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21443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21444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21445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446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21447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448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21449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450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21451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452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21453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21454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21455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21456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21457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21458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21459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21460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99</xdr:row>
      <xdr:rowOff>114300</xdr:rowOff>
    </xdr:to>
    <xdr:sp macro="" textlink="">
      <xdr:nvSpPr>
        <xdr:cNvPr id="4621461" name="Text Box 1137"/>
        <xdr:cNvSpPr txBox="1">
          <a:spLocks noChangeArrowheads="1"/>
        </xdr:cNvSpPr>
      </xdr:nvSpPr>
      <xdr:spPr bwMode="auto">
        <a:xfrm>
          <a:off x="3476625" y="29060775"/>
          <a:ext cx="666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21462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21463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99</xdr:row>
      <xdr:rowOff>114300</xdr:rowOff>
    </xdr:to>
    <xdr:sp macro="" textlink="">
      <xdr:nvSpPr>
        <xdr:cNvPr id="4621464" name="Text Box 1137"/>
        <xdr:cNvSpPr txBox="1">
          <a:spLocks noChangeArrowheads="1"/>
        </xdr:cNvSpPr>
      </xdr:nvSpPr>
      <xdr:spPr bwMode="auto">
        <a:xfrm>
          <a:off x="3476625" y="29060775"/>
          <a:ext cx="666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21465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47625</xdr:rowOff>
    </xdr:to>
    <xdr:sp macro="" textlink="">
      <xdr:nvSpPr>
        <xdr:cNvPr id="4621466" name="Text Box 1137"/>
        <xdr:cNvSpPr txBox="1">
          <a:spLocks noChangeArrowheads="1"/>
        </xdr:cNvSpPr>
      </xdr:nvSpPr>
      <xdr:spPr bwMode="auto">
        <a:xfrm>
          <a:off x="347662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9525</xdr:rowOff>
    </xdr:to>
    <xdr:sp macro="" textlink="">
      <xdr:nvSpPr>
        <xdr:cNvPr id="4621467" name="Text Box 1137"/>
        <xdr:cNvSpPr txBox="1">
          <a:spLocks noChangeArrowheads="1"/>
        </xdr:cNvSpPr>
      </xdr:nvSpPr>
      <xdr:spPr bwMode="auto">
        <a:xfrm>
          <a:off x="347662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468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469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470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471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472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473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474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475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476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477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478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479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480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481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482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152400</xdr:rowOff>
    </xdr:to>
    <xdr:sp macro="" textlink="">
      <xdr:nvSpPr>
        <xdr:cNvPr id="4621483" name="Text Box 1137"/>
        <xdr:cNvSpPr txBox="1">
          <a:spLocks noChangeArrowheads="1"/>
        </xdr:cNvSpPr>
      </xdr:nvSpPr>
      <xdr:spPr bwMode="auto">
        <a:xfrm>
          <a:off x="3476625" y="290607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484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485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486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487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152400</xdr:rowOff>
    </xdr:to>
    <xdr:sp macro="" textlink="">
      <xdr:nvSpPr>
        <xdr:cNvPr id="4621488" name="Text Box 1137"/>
        <xdr:cNvSpPr txBox="1">
          <a:spLocks noChangeArrowheads="1"/>
        </xdr:cNvSpPr>
      </xdr:nvSpPr>
      <xdr:spPr bwMode="auto">
        <a:xfrm>
          <a:off x="3476625" y="290607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489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490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491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492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493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494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495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142875</xdr:rowOff>
    </xdr:to>
    <xdr:sp macro="" textlink="">
      <xdr:nvSpPr>
        <xdr:cNvPr id="4621496" name="Text Box 1137"/>
        <xdr:cNvSpPr txBox="1">
          <a:spLocks noChangeArrowheads="1"/>
        </xdr:cNvSpPr>
      </xdr:nvSpPr>
      <xdr:spPr bwMode="auto">
        <a:xfrm>
          <a:off x="347662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497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498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499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500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142875</xdr:rowOff>
    </xdr:to>
    <xdr:sp macro="" textlink="">
      <xdr:nvSpPr>
        <xdr:cNvPr id="4621501" name="Text Box 1137"/>
        <xdr:cNvSpPr txBox="1">
          <a:spLocks noChangeArrowheads="1"/>
        </xdr:cNvSpPr>
      </xdr:nvSpPr>
      <xdr:spPr bwMode="auto">
        <a:xfrm>
          <a:off x="347662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502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503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504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505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506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507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508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509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510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511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512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513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514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515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516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517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518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519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520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521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522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523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524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525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526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527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528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529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142875</xdr:rowOff>
    </xdr:to>
    <xdr:sp macro="" textlink="">
      <xdr:nvSpPr>
        <xdr:cNvPr id="4621530" name="Text Box 1137"/>
        <xdr:cNvSpPr txBox="1">
          <a:spLocks noChangeArrowheads="1"/>
        </xdr:cNvSpPr>
      </xdr:nvSpPr>
      <xdr:spPr bwMode="auto">
        <a:xfrm>
          <a:off x="347662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531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532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533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534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142875</xdr:rowOff>
    </xdr:to>
    <xdr:sp macro="" textlink="">
      <xdr:nvSpPr>
        <xdr:cNvPr id="4621535" name="Text Box 1137"/>
        <xdr:cNvSpPr txBox="1">
          <a:spLocks noChangeArrowheads="1"/>
        </xdr:cNvSpPr>
      </xdr:nvSpPr>
      <xdr:spPr bwMode="auto">
        <a:xfrm>
          <a:off x="347662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536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537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538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539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540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541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542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543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152400</xdr:rowOff>
    </xdr:to>
    <xdr:sp macro="" textlink="">
      <xdr:nvSpPr>
        <xdr:cNvPr id="4621544" name="Text Box 1137"/>
        <xdr:cNvSpPr txBox="1">
          <a:spLocks noChangeArrowheads="1"/>
        </xdr:cNvSpPr>
      </xdr:nvSpPr>
      <xdr:spPr bwMode="auto">
        <a:xfrm>
          <a:off x="3476625" y="290607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545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546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152400</xdr:rowOff>
    </xdr:to>
    <xdr:sp macro="" textlink="">
      <xdr:nvSpPr>
        <xdr:cNvPr id="4621547" name="Text Box 1137"/>
        <xdr:cNvSpPr txBox="1">
          <a:spLocks noChangeArrowheads="1"/>
        </xdr:cNvSpPr>
      </xdr:nvSpPr>
      <xdr:spPr bwMode="auto">
        <a:xfrm>
          <a:off x="3476625" y="290607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548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549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550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551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552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142875</xdr:rowOff>
    </xdr:to>
    <xdr:sp macro="" textlink="">
      <xdr:nvSpPr>
        <xdr:cNvPr id="4621553" name="Text Box 1137"/>
        <xdr:cNvSpPr txBox="1">
          <a:spLocks noChangeArrowheads="1"/>
        </xdr:cNvSpPr>
      </xdr:nvSpPr>
      <xdr:spPr bwMode="auto">
        <a:xfrm>
          <a:off x="347662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554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555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142875</xdr:rowOff>
    </xdr:to>
    <xdr:sp macro="" textlink="">
      <xdr:nvSpPr>
        <xdr:cNvPr id="4621556" name="Text Box 1137"/>
        <xdr:cNvSpPr txBox="1">
          <a:spLocks noChangeArrowheads="1"/>
        </xdr:cNvSpPr>
      </xdr:nvSpPr>
      <xdr:spPr bwMode="auto">
        <a:xfrm>
          <a:off x="347662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557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558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559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560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561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562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563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564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152400</xdr:rowOff>
    </xdr:to>
    <xdr:sp macro="" textlink="">
      <xdr:nvSpPr>
        <xdr:cNvPr id="4621565" name="Text Box 1137"/>
        <xdr:cNvSpPr txBox="1">
          <a:spLocks noChangeArrowheads="1"/>
        </xdr:cNvSpPr>
      </xdr:nvSpPr>
      <xdr:spPr bwMode="auto">
        <a:xfrm>
          <a:off x="3476625" y="290607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566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567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152400</xdr:rowOff>
    </xdr:to>
    <xdr:sp macro="" textlink="">
      <xdr:nvSpPr>
        <xdr:cNvPr id="4621568" name="Text Box 1137"/>
        <xdr:cNvSpPr txBox="1">
          <a:spLocks noChangeArrowheads="1"/>
        </xdr:cNvSpPr>
      </xdr:nvSpPr>
      <xdr:spPr bwMode="auto">
        <a:xfrm>
          <a:off x="3476625" y="290607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569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570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571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572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573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142875</xdr:rowOff>
    </xdr:to>
    <xdr:sp macro="" textlink="">
      <xdr:nvSpPr>
        <xdr:cNvPr id="4621574" name="Text Box 1137"/>
        <xdr:cNvSpPr txBox="1">
          <a:spLocks noChangeArrowheads="1"/>
        </xdr:cNvSpPr>
      </xdr:nvSpPr>
      <xdr:spPr bwMode="auto">
        <a:xfrm>
          <a:off x="347662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575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576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142875</xdr:rowOff>
    </xdr:to>
    <xdr:sp macro="" textlink="">
      <xdr:nvSpPr>
        <xdr:cNvPr id="4621577" name="Text Box 1137"/>
        <xdr:cNvSpPr txBox="1">
          <a:spLocks noChangeArrowheads="1"/>
        </xdr:cNvSpPr>
      </xdr:nvSpPr>
      <xdr:spPr bwMode="auto">
        <a:xfrm>
          <a:off x="347662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578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579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580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581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582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583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584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585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586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587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588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589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590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591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592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593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594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595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596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597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598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599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600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601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602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603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604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605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152400</xdr:rowOff>
    </xdr:to>
    <xdr:sp macro="" textlink="">
      <xdr:nvSpPr>
        <xdr:cNvPr id="4621606" name="Text Box 1137"/>
        <xdr:cNvSpPr txBox="1">
          <a:spLocks noChangeArrowheads="1"/>
        </xdr:cNvSpPr>
      </xdr:nvSpPr>
      <xdr:spPr bwMode="auto">
        <a:xfrm>
          <a:off x="3476625" y="290607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607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608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609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610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152400</xdr:rowOff>
    </xdr:to>
    <xdr:sp macro="" textlink="">
      <xdr:nvSpPr>
        <xdr:cNvPr id="4621611" name="Text Box 1137"/>
        <xdr:cNvSpPr txBox="1">
          <a:spLocks noChangeArrowheads="1"/>
        </xdr:cNvSpPr>
      </xdr:nvSpPr>
      <xdr:spPr bwMode="auto">
        <a:xfrm>
          <a:off x="3476625" y="290607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612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613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614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615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616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617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618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142875</xdr:rowOff>
    </xdr:to>
    <xdr:sp macro="" textlink="">
      <xdr:nvSpPr>
        <xdr:cNvPr id="4621619" name="Text Box 1137"/>
        <xdr:cNvSpPr txBox="1">
          <a:spLocks noChangeArrowheads="1"/>
        </xdr:cNvSpPr>
      </xdr:nvSpPr>
      <xdr:spPr bwMode="auto">
        <a:xfrm>
          <a:off x="347662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620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621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622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623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142875</xdr:rowOff>
    </xdr:to>
    <xdr:sp macro="" textlink="">
      <xdr:nvSpPr>
        <xdr:cNvPr id="4621624" name="Text Box 1137"/>
        <xdr:cNvSpPr txBox="1">
          <a:spLocks noChangeArrowheads="1"/>
        </xdr:cNvSpPr>
      </xdr:nvSpPr>
      <xdr:spPr bwMode="auto">
        <a:xfrm>
          <a:off x="347662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625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626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627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628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629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630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631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632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633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634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635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636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637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638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639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640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641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642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643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644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645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646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647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648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649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650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651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652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142875</xdr:rowOff>
    </xdr:to>
    <xdr:sp macro="" textlink="">
      <xdr:nvSpPr>
        <xdr:cNvPr id="4621653" name="Text Box 1137"/>
        <xdr:cNvSpPr txBox="1">
          <a:spLocks noChangeArrowheads="1"/>
        </xdr:cNvSpPr>
      </xdr:nvSpPr>
      <xdr:spPr bwMode="auto">
        <a:xfrm>
          <a:off x="347662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654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655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656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97</xdr:row>
      <xdr:rowOff>76200</xdr:rowOff>
    </xdr:to>
    <xdr:sp macro="" textlink="">
      <xdr:nvSpPr>
        <xdr:cNvPr id="4621657" name="Text Box 1137"/>
        <xdr:cNvSpPr txBox="1">
          <a:spLocks noChangeArrowheads="1"/>
        </xdr:cNvSpPr>
      </xdr:nvSpPr>
      <xdr:spPr bwMode="auto">
        <a:xfrm>
          <a:off x="347662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142875</xdr:rowOff>
    </xdr:to>
    <xdr:sp macro="" textlink="">
      <xdr:nvSpPr>
        <xdr:cNvPr id="4621658" name="Text Box 1137"/>
        <xdr:cNvSpPr txBox="1">
          <a:spLocks noChangeArrowheads="1"/>
        </xdr:cNvSpPr>
      </xdr:nvSpPr>
      <xdr:spPr bwMode="auto">
        <a:xfrm>
          <a:off x="347662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659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660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661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662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663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664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665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666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152400</xdr:rowOff>
    </xdr:to>
    <xdr:sp macro="" textlink="">
      <xdr:nvSpPr>
        <xdr:cNvPr id="4621667" name="Text Box 1137"/>
        <xdr:cNvSpPr txBox="1">
          <a:spLocks noChangeArrowheads="1"/>
        </xdr:cNvSpPr>
      </xdr:nvSpPr>
      <xdr:spPr bwMode="auto">
        <a:xfrm>
          <a:off x="3476625" y="290607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668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669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152400</xdr:rowOff>
    </xdr:to>
    <xdr:sp macro="" textlink="">
      <xdr:nvSpPr>
        <xdr:cNvPr id="4621670" name="Text Box 1137"/>
        <xdr:cNvSpPr txBox="1">
          <a:spLocks noChangeArrowheads="1"/>
        </xdr:cNvSpPr>
      </xdr:nvSpPr>
      <xdr:spPr bwMode="auto">
        <a:xfrm>
          <a:off x="3476625" y="290607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671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672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673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674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675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142875</xdr:rowOff>
    </xdr:to>
    <xdr:sp macro="" textlink="">
      <xdr:nvSpPr>
        <xdr:cNvPr id="4621676" name="Text Box 1137"/>
        <xdr:cNvSpPr txBox="1">
          <a:spLocks noChangeArrowheads="1"/>
        </xdr:cNvSpPr>
      </xdr:nvSpPr>
      <xdr:spPr bwMode="auto">
        <a:xfrm>
          <a:off x="347662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677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678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142875</xdr:rowOff>
    </xdr:to>
    <xdr:sp macro="" textlink="">
      <xdr:nvSpPr>
        <xdr:cNvPr id="4621679" name="Text Box 1137"/>
        <xdr:cNvSpPr txBox="1">
          <a:spLocks noChangeArrowheads="1"/>
        </xdr:cNvSpPr>
      </xdr:nvSpPr>
      <xdr:spPr bwMode="auto">
        <a:xfrm>
          <a:off x="347662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680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681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682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683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684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685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686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687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152400</xdr:rowOff>
    </xdr:to>
    <xdr:sp macro="" textlink="">
      <xdr:nvSpPr>
        <xdr:cNvPr id="4621688" name="Text Box 1137"/>
        <xdr:cNvSpPr txBox="1">
          <a:spLocks noChangeArrowheads="1"/>
        </xdr:cNvSpPr>
      </xdr:nvSpPr>
      <xdr:spPr bwMode="auto">
        <a:xfrm>
          <a:off x="3476625" y="290607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689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690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152400</xdr:rowOff>
    </xdr:to>
    <xdr:sp macro="" textlink="">
      <xdr:nvSpPr>
        <xdr:cNvPr id="4621691" name="Text Box 1137"/>
        <xdr:cNvSpPr txBox="1">
          <a:spLocks noChangeArrowheads="1"/>
        </xdr:cNvSpPr>
      </xdr:nvSpPr>
      <xdr:spPr bwMode="auto">
        <a:xfrm>
          <a:off x="3476625" y="290607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692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693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694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695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696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142875</xdr:rowOff>
    </xdr:to>
    <xdr:sp macro="" textlink="">
      <xdr:nvSpPr>
        <xdr:cNvPr id="4621697" name="Text Box 1137"/>
        <xdr:cNvSpPr txBox="1">
          <a:spLocks noChangeArrowheads="1"/>
        </xdr:cNvSpPr>
      </xdr:nvSpPr>
      <xdr:spPr bwMode="auto">
        <a:xfrm>
          <a:off x="347662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698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699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142875</xdr:rowOff>
    </xdr:to>
    <xdr:sp macro="" textlink="">
      <xdr:nvSpPr>
        <xdr:cNvPr id="4621700" name="Text Box 1137"/>
        <xdr:cNvSpPr txBox="1">
          <a:spLocks noChangeArrowheads="1"/>
        </xdr:cNvSpPr>
      </xdr:nvSpPr>
      <xdr:spPr bwMode="auto">
        <a:xfrm>
          <a:off x="347662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01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02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703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704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705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706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707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708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09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10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11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12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19050</xdr:rowOff>
    </xdr:to>
    <xdr:sp macro="" textlink="">
      <xdr:nvSpPr>
        <xdr:cNvPr id="4621713" name="Text Box 1137"/>
        <xdr:cNvSpPr txBox="1">
          <a:spLocks noChangeArrowheads="1"/>
        </xdr:cNvSpPr>
      </xdr:nvSpPr>
      <xdr:spPr bwMode="auto">
        <a:xfrm>
          <a:off x="347662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152400</xdr:rowOff>
    </xdr:to>
    <xdr:sp macro="" textlink="">
      <xdr:nvSpPr>
        <xdr:cNvPr id="4621714" name="Text Box 1137"/>
        <xdr:cNvSpPr txBox="1">
          <a:spLocks noChangeArrowheads="1"/>
        </xdr:cNvSpPr>
      </xdr:nvSpPr>
      <xdr:spPr bwMode="auto">
        <a:xfrm>
          <a:off x="3476625" y="290607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15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16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152400</xdr:rowOff>
    </xdr:to>
    <xdr:sp macro="" textlink="">
      <xdr:nvSpPr>
        <xdr:cNvPr id="4621717" name="Text Box 1137"/>
        <xdr:cNvSpPr txBox="1">
          <a:spLocks noChangeArrowheads="1"/>
        </xdr:cNvSpPr>
      </xdr:nvSpPr>
      <xdr:spPr bwMode="auto">
        <a:xfrm>
          <a:off x="3476625" y="290607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18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19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142875</xdr:rowOff>
    </xdr:to>
    <xdr:sp macro="" textlink="">
      <xdr:nvSpPr>
        <xdr:cNvPr id="4621720" name="Text Box 1137"/>
        <xdr:cNvSpPr txBox="1">
          <a:spLocks noChangeArrowheads="1"/>
        </xdr:cNvSpPr>
      </xdr:nvSpPr>
      <xdr:spPr bwMode="auto">
        <a:xfrm>
          <a:off x="347662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21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22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142875</xdr:rowOff>
    </xdr:to>
    <xdr:sp macro="" textlink="">
      <xdr:nvSpPr>
        <xdr:cNvPr id="4621723" name="Text Box 1137"/>
        <xdr:cNvSpPr txBox="1">
          <a:spLocks noChangeArrowheads="1"/>
        </xdr:cNvSpPr>
      </xdr:nvSpPr>
      <xdr:spPr bwMode="auto">
        <a:xfrm>
          <a:off x="347662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24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25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26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27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28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29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142875</xdr:rowOff>
    </xdr:to>
    <xdr:sp macro="" textlink="">
      <xdr:nvSpPr>
        <xdr:cNvPr id="4621730" name="Text Box 1137"/>
        <xdr:cNvSpPr txBox="1">
          <a:spLocks noChangeArrowheads="1"/>
        </xdr:cNvSpPr>
      </xdr:nvSpPr>
      <xdr:spPr bwMode="auto">
        <a:xfrm>
          <a:off x="347662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31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32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142875</xdr:rowOff>
    </xdr:to>
    <xdr:sp macro="" textlink="">
      <xdr:nvSpPr>
        <xdr:cNvPr id="4621733" name="Text Box 1137"/>
        <xdr:cNvSpPr txBox="1">
          <a:spLocks noChangeArrowheads="1"/>
        </xdr:cNvSpPr>
      </xdr:nvSpPr>
      <xdr:spPr bwMode="auto">
        <a:xfrm>
          <a:off x="347662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34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35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152400</xdr:rowOff>
    </xdr:to>
    <xdr:sp macro="" textlink="">
      <xdr:nvSpPr>
        <xdr:cNvPr id="4621736" name="Text Box 1137"/>
        <xdr:cNvSpPr txBox="1">
          <a:spLocks noChangeArrowheads="1"/>
        </xdr:cNvSpPr>
      </xdr:nvSpPr>
      <xdr:spPr bwMode="auto">
        <a:xfrm>
          <a:off x="3476625" y="290607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37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38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152400</xdr:rowOff>
    </xdr:to>
    <xdr:sp macro="" textlink="">
      <xdr:nvSpPr>
        <xdr:cNvPr id="4621739" name="Text Box 1137"/>
        <xdr:cNvSpPr txBox="1">
          <a:spLocks noChangeArrowheads="1"/>
        </xdr:cNvSpPr>
      </xdr:nvSpPr>
      <xdr:spPr bwMode="auto">
        <a:xfrm>
          <a:off x="3476625" y="290607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40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41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142875</xdr:rowOff>
    </xdr:to>
    <xdr:sp macro="" textlink="">
      <xdr:nvSpPr>
        <xdr:cNvPr id="4621742" name="Text Box 1137"/>
        <xdr:cNvSpPr txBox="1">
          <a:spLocks noChangeArrowheads="1"/>
        </xdr:cNvSpPr>
      </xdr:nvSpPr>
      <xdr:spPr bwMode="auto">
        <a:xfrm>
          <a:off x="347662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43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44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142875</xdr:rowOff>
    </xdr:to>
    <xdr:sp macro="" textlink="">
      <xdr:nvSpPr>
        <xdr:cNvPr id="4621745" name="Text Box 1137"/>
        <xdr:cNvSpPr txBox="1">
          <a:spLocks noChangeArrowheads="1"/>
        </xdr:cNvSpPr>
      </xdr:nvSpPr>
      <xdr:spPr bwMode="auto">
        <a:xfrm>
          <a:off x="347662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46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47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152400</xdr:rowOff>
    </xdr:to>
    <xdr:sp macro="" textlink="">
      <xdr:nvSpPr>
        <xdr:cNvPr id="4621748" name="Text Box 1137"/>
        <xdr:cNvSpPr txBox="1">
          <a:spLocks noChangeArrowheads="1"/>
        </xdr:cNvSpPr>
      </xdr:nvSpPr>
      <xdr:spPr bwMode="auto">
        <a:xfrm>
          <a:off x="3476625" y="290607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49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50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152400</xdr:rowOff>
    </xdr:to>
    <xdr:sp macro="" textlink="">
      <xdr:nvSpPr>
        <xdr:cNvPr id="4621751" name="Text Box 1137"/>
        <xdr:cNvSpPr txBox="1">
          <a:spLocks noChangeArrowheads="1"/>
        </xdr:cNvSpPr>
      </xdr:nvSpPr>
      <xdr:spPr bwMode="auto">
        <a:xfrm>
          <a:off x="3476625" y="290607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52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53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142875</xdr:rowOff>
    </xdr:to>
    <xdr:sp macro="" textlink="">
      <xdr:nvSpPr>
        <xdr:cNvPr id="4621754" name="Text Box 1137"/>
        <xdr:cNvSpPr txBox="1">
          <a:spLocks noChangeArrowheads="1"/>
        </xdr:cNvSpPr>
      </xdr:nvSpPr>
      <xdr:spPr bwMode="auto">
        <a:xfrm>
          <a:off x="347662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55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56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142875</xdr:rowOff>
    </xdr:to>
    <xdr:sp macro="" textlink="">
      <xdr:nvSpPr>
        <xdr:cNvPr id="4621757" name="Text Box 1137"/>
        <xdr:cNvSpPr txBox="1">
          <a:spLocks noChangeArrowheads="1"/>
        </xdr:cNvSpPr>
      </xdr:nvSpPr>
      <xdr:spPr bwMode="auto">
        <a:xfrm>
          <a:off x="347662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58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59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60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61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62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63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152400</xdr:rowOff>
    </xdr:to>
    <xdr:sp macro="" textlink="">
      <xdr:nvSpPr>
        <xdr:cNvPr id="4621764" name="Text Box 1137"/>
        <xdr:cNvSpPr txBox="1">
          <a:spLocks noChangeArrowheads="1"/>
        </xdr:cNvSpPr>
      </xdr:nvSpPr>
      <xdr:spPr bwMode="auto">
        <a:xfrm>
          <a:off x="3476625" y="290607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65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66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152400</xdr:rowOff>
    </xdr:to>
    <xdr:sp macro="" textlink="">
      <xdr:nvSpPr>
        <xdr:cNvPr id="4621767" name="Text Box 1137"/>
        <xdr:cNvSpPr txBox="1">
          <a:spLocks noChangeArrowheads="1"/>
        </xdr:cNvSpPr>
      </xdr:nvSpPr>
      <xdr:spPr bwMode="auto">
        <a:xfrm>
          <a:off x="3476625" y="290607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68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69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142875</xdr:rowOff>
    </xdr:to>
    <xdr:sp macro="" textlink="">
      <xdr:nvSpPr>
        <xdr:cNvPr id="4621770" name="Text Box 1137"/>
        <xdr:cNvSpPr txBox="1">
          <a:spLocks noChangeArrowheads="1"/>
        </xdr:cNvSpPr>
      </xdr:nvSpPr>
      <xdr:spPr bwMode="auto">
        <a:xfrm>
          <a:off x="347662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71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72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142875</xdr:rowOff>
    </xdr:to>
    <xdr:sp macro="" textlink="">
      <xdr:nvSpPr>
        <xdr:cNvPr id="4621773" name="Text Box 1137"/>
        <xdr:cNvSpPr txBox="1">
          <a:spLocks noChangeArrowheads="1"/>
        </xdr:cNvSpPr>
      </xdr:nvSpPr>
      <xdr:spPr bwMode="auto">
        <a:xfrm>
          <a:off x="347662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74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75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76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77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78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79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142875</xdr:rowOff>
    </xdr:to>
    <xdr:sp macro="" textlink="">
      <xdr:nvSpPr>
        <xdr:cNvPr id="4621780" name="Text Box 1137"/>
        <xdr:cNvSpPr txBox="1">
          <a:spLocks noChangeArrowheads="1"/>
        </xdr:cNvSpPr>
      </xdr:nvSpPr>
      <xdr:spPr bwMode="auto">
        <a:xfrm>
          <a:off x="347662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81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82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142875</xdr:rowOff>
    </xdr:to>
    <xdr:sp macro="" textlink="">
      <xdr:nvSpPr>
        <xdr:cNvPr id="4621783" name="Text Box 1137"/>
        <xdr:cNvSpPr txBox="1">
          <a:spLocks noChangeArrowheads="1"/>
        </xdr:cNvSpPr>
      </xdr:nvSpPr>
      <xdr:spPr bwMode="auto">
        <a:xfrm>
          <a:off x="347662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84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85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152400</xdr:rowOff>
    </xdr:to>
    <xdr:sp macro="" textlink="">
      <xdr:nvSpPr>
        <xdr:cNvPr id="4621786" name="Text Box 1137"/>
        <xdr:cNvSpPr txBox="1">
          <a:spLocks noChangeArrowheads="1"/>
        </xdr:cNvSpPr>
      </xdr:nvSpPr>
      <xdr:spPr bwMode="auto">
        <a:xfrm>
          <a:off x="3476625" y="290607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87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88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152400</xdr:rowOff>
    </xdr:to>
    <xdr:sp macro="" textlink="">
      <xdr:nvSpPr>
        <xdr:cNvPr id="4621789" name="Text Box 1137"/>
        <xdr:cNvSpPr txBox="1">
          <a:spLocks noChangeArrowheads="1"/>
        </xdr:cNvSpPr>
      </xdr:nvSpPr>
      <xdr:spPr bwMode="auto">
        <a:xfrm>
          <a:off x="3476625" y="290607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90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91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142875</xdr:rowOff>
    </xdr:to>
    <xdr:sp macro="" textlink="">
      <xdr:nvSpPr>
        <xdr:cNvPr id="4621792" name="Text Box 1137"/>
        <xdr:cNvSpPr txBox="1">
          <a:spLocks noChangeArrowheads="1"/>
        </xdr:cNvSpPr>
      </xdr:nvSpPr>
      <xdr:spPr bwMode="auto">
        <a:xfrm>
          <a:off x="347662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93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94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142875</xdr:rowOff>
    </xdr:to>
    <xdr:sp macro="" textlink="">
      <xdr:nvSpPr>
        <xdr:cNvPr id="4621795" name="Text Box 1137"/>
        <xdr:cNvSpPr txBox="1">
          <a:spLocks noChangeArrowheads="1"/>
        </xdr:cNvSpPr>
      </xdr:nvSpPr>
      <xdr:spPr bwMode="auto">
        <a:xfrm>
          <a:off x="347662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96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97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152400</xdr:rowOff>
    </xdr:to>
    <xdr:sp macro="" textlink="">
      <xdr:nvSpPr>
        <xdr:cNvPr id="4621798" name="Text Box 1137"/>
        <xdr:cNvSpPr txBox="1">
          <a:spLocks noChangeArrowheads="1"/>
        </xdr:cNvSpPr>
      </xdr:nvSpPr>
      <xdr:spPr bwMode="auto">
        <a:xfrm>
          <a:off x="3476625" y="290607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799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800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152400</xdr:rowOff>
    </xdr:to>
    <xdr:sp macro="" textlink="">
      <xdr:nvSpPr>
        <xdr:cNvPr id="4621801" name="Text Box 1137"/>
        <xdr:cNvSpPr txBox="1">
          <a:spLocks noChangeArrowheads="1"/>
        </xdr:cNvSpPr>
      </xdr:nvSpPr>
      <xdr:spPr bwMode="auto">
        <a:xfrm>
          <a:off x="3476625" y="290607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802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803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142875</xdr:rowOff>
    </xdr:to>
    <xdr:sp macro="" textlink="">
      <xdr:nvSpPr>
        <xdr:cNvPr id="4621804" name="Text Box 1137"/>
        <xdr:cNvSpPr txBox="1">
          <a:spLocks noChangeArrowheads="1"/>
        </xdr:cNvSpPr>
      </xdr:nvSpPr>
      <xdr:spPr bwMode="auto">
        <a:xfrm>
          <a:off x="347662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805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806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142875</xdr:rowOff>
    </xdr:to>
    <xdr:sp macro="" textlink="">
      <xdr:nvSpPr>
        <xdr:cNvPr id="4621807" name="Text Box 1137"/>
        <xdr:cNvSpPr txBox="1">
          <a:spLocks noChangeArrowheads="1"/>
        </xdr:cNvSpPr>
      </xdr:nvSpPr>
      <xdr:spPr bwMode="auto">
        <a:xfrm>
          <a:off x="347662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808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809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810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811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812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97</xdr:row>
      <xdr:rowOff>0</xdr:rowOff>
    </xdr:from>
    <xdr:to>
      <xdr:col>3</xdr:col>
      <xdr:colOff>66675</xdr:colOff>
      <xdr:row>98</xdr:row>
      <xdr:rowOff>57150</xdr:rowOff>
    </xdr:to>
    <xdr:sp macro="" textlink="">
      <xdr:nvSpPr>
        <xdr:cNvPr id="4621813" name="Text Box 1137"/>
        <xdr:cNvSpPr txBox="1">
          <a:spLocks noChangeArrowheads="1"/>
        </xdr:cNvSpPr>
      </xdr:nvSpPr>
      <xdr:spPr bwMode="auto">
        <a:xfrm>
          <a:off x="347662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1814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1815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1816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1817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1818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1819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1820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1821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1822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1823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1824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1825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1826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1827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1828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104775</xdr:rowOff>
    </xdr:to>
    <xdr:sp macro="" textlink="">
      <xdr:nvSpPr>
        <xdr:cNvPr id="4621829" name="Text Box 1137"/>
        <xdr:cNvSpPr txBox="1">
          <a:spLocks noChangeArrowheads="1"/>
        </xdr:cNvSpPr>
      </xdr:nvSpPr>
      <xdr:spPr bwMode="auto">
        <a:xfrm>
          <a:off x="34290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1830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1831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1832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1833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104775</xdr:rowOff>
    </xdr:to>
    <xdr:sp macro="" textlink="">
      <xdr:nvSpPr>
        <xdr:cNvPr id="4621834" name="Text Box 1137"/>
        <xdr:cNvSpPr txBox="1">
          <a:spLocks noChangeArrowheads="1"/>
        </xdr:cNvSpPr>
      </xdr:nvSpPr>
      <xdr:spPr bwMode="auto">
        <a:xfrm>
          <a:off x="34290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1835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1836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1837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1838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1839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1840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1841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1842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1843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1844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1845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1846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104775</xdr:rowOff>
    </xdr:to>
    <xdr:sp macro="" textlink="">
      <xdr:nvSpPr>
        <xdr:cNvPr id="4621847" name="Text Box 1137"/>
        <xdr:cNvSpPr txBox="1">
          <a:spLocks noChangeArrowheads="1"/>
        </xdr:cNvSpPr>
      </xdr:nvSpPr>
      <xdr:spPr bwMode="auto">
        <a:xfrm>
          <a:off x="34290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1848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1849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1850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1851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104775</xdr:rowOff>
    </xdr:to>
    <xdr:sp macro="" textlink="">
      <xdr:nvSpPr>
        <xdr:cNvPr id="4621852" name="Text Box 1137"/>
        <xdr:cNvSpPr txBox="1">
          <a:spLocks noChangeArrowheads="1"/>
        </xdr:cNvSpPr>
      </xdr:nvSpPr>
      <xdr:spPr bwMode="auto">
        <a:xfrm>
          <a:off x="34290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1853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1854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1855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1856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1857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1858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1859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95250</xdr:rowOff>
    </xdr:to>
    <xdr:sp macro="" textlink="">
      <xdr:nvSpPr>
        <xdr:cNvPr id="4621860" name="Text Box 1137"/>
        <xdr:cNvSpPr txBox="1">
          <a:spLocks noChangeArrowheads="1"/>
        </xdr:cNvSpPr>
      </xdr:nvSpPr>
      <xdr:spPr bwMode="auto">
        <a:xfrm>
          <a:off x="342900" y="28679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1861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1862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1863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1864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95250</xdr:rowOff>
    </xdr:to>
    <xdr:sp macro="" textlink="">
      <xdr:nvSpPr>
        <xdr:cNvPr id="4621865" name="Text Box 1137"/>
        <xdr:cNvSpPr txBox="1">
          <a:spLocks noChangeArrowheads="1"/>
        </xdr:cNvSpPr>
      </xdr:nvSpPr>
      <xdr:spPr bwMode="auto">
        <a:xfrm>
          <a:off x="342900" y="28679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1866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1867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1868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1869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1870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1871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1872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95250</xdr:rowOff>
    </xdr:to>
    <xdr:sp macro="" textlink="">
      <xdr:nvSpPr>
        <xdr:cNvPr id="4621873" name="Text Box 1137"/>
        <xdr:cNvSpPr txBox="1">
          <a:spLocks noChangeArrowheads="1"/>
        </xdr:cNvSpPr>
      </xdr:nvSpPr>
      <xdr:spPr bwMode="auto">
        <a:xfrm>
          <a:off x="342900" y="28679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1874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1875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1876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1877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95250</xdr:rowOff>
    </xdr:to>
    <xdr:sp macro="" textlink="">
      <xdr:nvSpPr>
        <xdr:cNvPr id="4621878" name="Text Box 1137"/>
        <xdr:cNvSpPr txBox="1">
          <a:spLocks noChangeArrowheads="1"/>
        </xdr:cNvSpPr>
      </xdr:nvSpPr>
      <xdr:spPr bwMode="auto">
        <a:xfrm>
          <a:off x="342900" y="28679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1879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1880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1881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1882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1883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1884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1885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1886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1887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1888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1889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1890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1891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1892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1893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1894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1895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97</xdr:row>
      <xdr:rowOff>19050</xdr:rowOff>
    </xdr:to>
    <xdr:sp macro="" textlink="">
      <xdr:nvSpPr>
        <xdr:cNvPr id="4621896" name="Text Box 1137"/>
        <xdr:cNvSpPr txBox="1">
          <a:spLocks noChangeArrowheads="1"/>
        </xdr:cNvSpPr>
      </xdr:nvSpPr>
      <xdr:spPr bwMode="auto">
        <a:xfrm>
          <a:off x="342900" y="28679775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1897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1898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1899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1900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97</xdr:row>
      <xdr:rowOff>19050</xdr:rowOff>
    </xdr:to>
    <xdr:sp macro="" textlink="">
      <xdr:nvSpPr>
        <xdr:cNvPr id="4621901" name="Text Box 1137"/>
        <xdr:cNvSpPr txBox="1">
          <a:spLocks noChangeArrowheads="1"/>
        </xdr:cNvSpPr>
      </xdr:nvSpPr>
      <xdr:spPr bwMode="auto">
        <a:xfrm>
          <a:off x="342900" y="28679775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1902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1903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1904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1905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1906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1907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1908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1909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1910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1911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1912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1913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104775</xdr:rowOff>
    </xdr:to>
    <xdr:sp macro="" textlink="">
      <xdr:nvSpPr>
        <xdr:cNvPr id="4621914" name="Text Box 1137"/>
        <xdr:cNvSpPr txBox="1">
          <a:spLocks noChangeArrowheads="1"/>
        </xdr:cNvSpPr>
      </xdr:nvSpPr>
      <xdr:spPr bwMode="auto">
        <a:xfrm>
          <a:off x="34290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1915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1916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1917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1918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104775</xdr:rowOff>
    </xdr:to>
    <xdr:sp macro="" textlink="">
      <xdr:nvSpPr>
        <xdr:cNvPr id="4621919" name="Text Box 1137"/>
        <xdr:cNvSpPr txBox="1">
          <a:spLocks noChangeArrowheads="1"/>
        </xdr:cNvSpPr>
      </xdr:nvSpPr>
      <xdr:spPr bwMode="auto">
        <a:xfrm>
          <a:off x="34290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1920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1921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1922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1923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1924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1925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1926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95250</xdr:rowOff>
    </xdr:to>
    <xdr:sp macro="" textlink="">
      <xdr:nvSpPr>
        <xdr:cNvPr id="4621927" name="Text Box 1137"/>
        <xdr:cNvSpPr txBox="1">
          <a:spLocks noChangeArrowheads="1"/>
        </xdr:cNvSpPr>
      </xdr:nvSpPr>
      <xdr:spPr bwMode="auto">
        <a:xfrm>
          <a:off x="342900" y="28679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1928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1929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1930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1931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95250</xdr:rowOff>
    </xdr:to>
    <xdr:sp macro="" textlink="">
      <xdr:nvSpPr>
        <xdr:cNvPr id="4621932" name="Text Box 1137"/>
        <xdr:cNvSpPr txBox="1">
          <a:spLocks noChangeArrowheads="1"/>
        </xdr:cNvSpPr>
      </xdr:nvSpPr>
      <xdr:spPr bwMode="auto">
        <a:xfrm>
          <a:off x="342900" y="28679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1933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1934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1935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1936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1937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1938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1939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95250</xdr:rowOff>
    </xdr:to>
    <xdr:sp macro="" textlink="">
      <xdr:nvSpPr>
        <xdr:cNvPr id="4621940" name="Text Box 1137"/>
        <xdr:cNvSpPr txBox="1">
          <a:spLocks noChangeArrowheads="1"/>
        </xdr:cNvSpPr>
      </xdr:nvSpPr>
      <xdr:spPr bwMode="auto">
        <a:xfrm>
          <a:off x="342900" y="28679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1941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1942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1943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1944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95250</xdr:rowOff>
    </xdr:to>
    <xdr:sp macro="" textlink="">
      <xdr:nvSpPr>
        <xdr:cNvPr id="4621945" name="Text Box 1137"/>
        <xdr:cNvSpPr txBox="1">
          <a:spLocks noChangeArrowheads="1"/>
        </xdr:cNvSpPr>
      </xdr:nvSpPr>
      <xdr:spPr bwMode="auto">
        <a:xfrm>
          <a:off x="342900" y="28679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1946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1947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1948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1949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1950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1951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1952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1953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1954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1955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1956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1957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97</xdr:row>
      <xdr:rowOff>9525</xdr:rowOff>
    </xdr:to>
    <xdr:sp macro="" textlink="">
      <xdr:nvSpPr>
        <xdr:cNvPr id="4621958" name="Text Box 1137"/>
        <xdr:cNvSpPr txBox="1">
          <a:spLocks noChangeArrowheads="1"/>
        </xdr:cNvSpPr>
      </xdr:nvSpPr>
      <xdr:spPr bwMode="auto">
        <a:xfrm>
          <a:off x="342900" y="2867977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1959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1960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1961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1962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1963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1964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1965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76200</xdr:rowOff>
    </xdr:to>
    <xdr:sp macro="" textlink="">
      <xdr:nvSpPr>
        <xdr:cNvPr id="4621966" name="Text Box 1137"/>
        <xdr:cNvSpPr txBox="1">
          <a:spLocks noChangeArrowheads="1"/>
        </xdr:cNvSpPr>
      </xdr:nvSpPr>
      <xdr:spPr bwMode="auto">
        <a:xfrm>
          <a:off x="342900" y="2867977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76200</xdr:rowOff>
    </xdr:to>
    <xdr:sp macro="" textlink="">
      <xdr:nvSpPr>
        <xdr:cNvPr id="4621967" name="Text Box 1137"/>
        <xdr:cNvSpPr txBox="1">
          <a:spLocks noChangeArrowheads="1"/>
        </xdr:cNvSpPr>
      </xdr:nvSpPr>
      <xdr:spPr bwMode="auto">
        <a:xfrm>
          <a:off x="342900" y="2867977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1968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76200</xdr:rowOff>
    </xdr:to>
    <xdr:sp macro="" textlink="">
      <xdr:nvSpPr>
        <xdr:cNvPr id="4621969" name="Text Box 1137"/>
        <xdr:cNvSpPr txBox="1">
          <a:spLocks noChangeArrowheads="1"/>
        </xdr:cNvSpPr>
      </xdr:nvSpPr>
      <xdr:spPr bwMode="auto">
        <a:xfrm>
          <a:off x="342900" y="2867977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1970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76200</xdr:rowOff>
    </xdr:to>
    <xdr:sp macro="" textlink="">
      <xdr:nvSpPr>
        <xdr:cNvPr id="4621971" name="Text Box 1137"/>
        <xdr:cNvSpPr txBox="1">
          <a:spLocks noChangeArrowheads="1"/>
        </xdr:cNvSpPr>
      </xdr:nvSpPr>
      <xdr:spPr bwMode="auto">
        <a:xfrm>
          <a:off x="342900" y="2867977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76200</xdr:rowOff>
    </xdr:to>
    <xdr:sp macro="" textlink="">
      <xdr:nvSpPr>
        <xdr:cNvPr id="4621972" name="Text Box 1137"/>
        <xdr:cNvSpPr txBox="1">
          <a:spLocks noChangeArrowheads="1"/>
        </xdr:cNvSpPr>
      </xdr:nvSpPr>
      <xdr:spPr bwMode="auto">
        <a:xfrm>
          <a:off x="342900" y="2867977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190500</xdr:rowOff>
    </xdr:to>
    <xdr:sp macro="" textlink="">
      <xdr:nvSpPr>
        <xdr:cNvPr id="4621973" name="Text Box 1137"/>
        <xdr:cNvSpPr txBox="1">
          <a:spLocks noChangeArrowheads="1"/>
        </xdr:cNvSpPr>
      </xdr:nvSpPr>
      <xdr:spPr bwMode="auto">
        <a:xfrm>
          <a:off x="342900" y="28679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76200</xdr:rowOff>
    </xdr:to>
    <xdr:sp macro="" textlink="">
      <xdr:nvSpPr>
        <xdr:cNvPr id="4621974" name="Text Box 1137"/>
        <xdr:cNvSpPr txBox="1">
          <a:spLocks noChangeArrowheads="1"/>
        </xdr:cNvSpPr>
      </xdr:nvSpPr>
      <xdr:spPr bwMode="auto">
        <a:xfrm>
          <a:off x="342900" y="2867977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190500</xdr:rowOff>
    </xdr:to>
    <xdr:sp macro="" textlink="">
      <xdr:nvSpPr>
        <xdr:cNvPr id="4621975" name="Text Box 1137"/>
        <xdr:cNvSpPr txBox="1">
          <a:spLocks noChangeArrowheads="1"/>
        </xdr:cNvSpPr>
      </xdr:nvSpPr>
      <xdr:spPr bwMode="auto">
        <a:xfrm>
          <a:off x="342900" y="28679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76200</xdr:rowOff>
    </xdr:to>
    <xdr:sp macro="" textlink="">
      <xdr:nvSpPr>
        <xdr:cNvPr id="4621976" name="Text Box 1137"/>
        <xdr:cNvSpPr txBox="1">
          <a:spLocks noChangeArrowheads="1"/>
        </xdr:cNvSpPr>
      </xdr:nvSpPr>
      <xdr:spPr bwMode="auto">
        <a:xfrm>
          <a:off x="342900" y="2867977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1977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76200</xdr:rowOff>
    </xdr:to>
    <xdr:sp macro="" textlink="">
      <xdr:nvSpPr>
        <xdr:cNvPr id="4621978" name="Text Box 1137"/>
        <xdr:cNvSpPr txBox="1">
          <a:spLocks noChangeArrowheads="1"/>
        </xdr:cNvSpPr>
      </xdr:nvSpPr>
      <xdr:spPr bwMode="auto">
        <a:xfrm>
          <a:off x="342900" y="2867977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1979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76200</xdr:rowOff>
    </xdr:to>
    <xdr:sp macro="" textlink="">
      <xdr:nvSpPr>
        <xdr:cNvPr id="4621980" name="Text Box 1137"/>
        <xdr:cNvSpPr txBox="1">
          <a:spLocks noChangeArrowheads="1"/>
        </xdr:cNvSpPr>
      </xdr:nvSpPr>
      <xdr:spPr bwMode="auto">
        <a:xfrm>
          <a:off x="342900" y="2867977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76200</xdr:rowOff>
    </xdr:to>
    <xdr:sp macro="" textlink="">
      <xdr:nvSpPr>
        <xdr:cNvPr id="4621981" name="Text Box 1137"/>
        <xdr:cNvSpPr txBox="1">
          <a:spLocks noChangeArrowheads="1"/>
        </xdr:cNvSpPr>
      </xdr:nvSpPr>
      <xdr:spPr bwMode="auto">
        <a:xfrm>
          <a:off x="342900" y="2867977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76200</xdr:rowOff>
    </xdr:to>
    <xdr:sp macro="" textlink="">
      <xdr:nvSpPr>
        <xdr:cNvPr id="4621982" name="Text Box 1137"/>
        <xdr:cNvSpPr txBox="1">
          <a:spLocks noChangeArrowheads="1"/>
        </xdr:cNvSpPr>
      </xdr:nvSpPr>
      <xdr:spPr bwMode="auto">
        <a:xfrm>
          <a:off x="342900" y="2867977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76200</xdr:rowOff>
    </xdr:to>
    <xdr:sp macro="" textlink="">
      <xdr:nvSpPr>
        <xdr:cNvPr id="4621983" name="Text Box 1137"/>
        <xdr:cNvSpPr txBox="1">
          <a:spLocks noChangeArrowheads="1"/>
        </xdr:cNvSpPr>
      </xdr:nvSpPr>
      <xdr:spPr bwMode="auto">
        <a:xfrm>
          <a:off x="342900" y="2867977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1984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76200</xdr:rowOff>
    </xdr:to>
    <xdr:sp macro="" textlink="">
      <xdr:nvSpPr>
        <xdr:cNvPr id="4621985" name="Text Box 1137"/>
        <xdr:cNvSpPr txBox="1">
          <a:spLocks noChangeArrowheads="1"/>
        </xdr:cNvSpPr>
      </xdr:nvSpPr>
      <xdr:spPr bwMode="auto">
        <a:xfrm>
          <a:off x="342900" y="2867977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1986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1987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1988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190500</xdr:rowOff>
    </xdr:to>
    <xdr:sp macro="" textlink="">
      <xdr:nvSpPr>
        <xdr:cNvPr id="4621989" name="Text Box 1137"/>
        <xdr:cNvSpPr txBox="1">
          <a:spLocks noChangeArrowheads="1"/>
        </xdr:cNvSpPr>
      </xdr:nvSpPr>
      <xdr:spPr bwMode="auto">
        <a:xfrm>
          <a:off x="342900" y="28679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190500</xdr:rowOff>
    </xdr:to>
    <xdr:sp macro="" textlink="">
      <xdr:nvSpPr>
        <xdr:cNvPr id="4621990" name="Text Box 1137"/>
        <xdr:cNvSpPr txBox="1">
          <a:spLocks noChangeArrowheads="1"/>
        </xdr:cNvSpPr>
      </xdr:nvSpPr>
      <xdr:spPr bwMode="auto">
        <a:xfrm>
          <a:off x="342900" y="28679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1991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1992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97</xdr:row>
      <xdr:rowOff>133350</xdr:rowOff>
    </xdr:to>
    <xdr:sp macro="" textlink="">
      <xdr:nvSpPr>
        <xdr:cNvPr id="4621993" name="Text Box 1137"/>
        <xdr:cNvSpPr txBox="1">
          <a:spLocks noChangeArrowheads="1"/>
        </xdr:cNvSpPr>
      </xdr:nvSpPr>
      <xdr:spPr bwMode="auto">
        <a:xfrm>
          <a:off x="342900" y="28679775"/>
          <a:ext cx="85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1994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97</xdr:row>
      <xdr:rowOff>133350</xdr:rowOff>
    </xdr:to>
    <xdr:sp macro="" textlink="">
      <xdr:nvSpPr>
        <xdr:cNvPr id="4621995" name="Text Box 1137"/>
        <xdr:cNvSpPr txBox="1">
          <a:spLocks noChangeArrowheads="1"/>
        </xdr:cNvSpPr>
      </xdr:nvSpPr>
      <xdr:spPr bwMode="auto">
        <a:xfrm>
          <a:off x="342900" y="28679775"/>
          <a:ext cx="85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1996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97</xdr:row>
      <xdr:rowOff>133350</xdr:rowOff>
    </xdr:to>
    <xdr:sp macro="" textlink="">
      <xdr:nvSpPr>
        <xdr:cNvPr id="4621997" name="Text Box 1137"/>
        <xdr:cNvSpPr txBox="1">
          <a:spLocks noChangeArrowheads="1"/>
        </xdr:cNvSpPr>
      </xdr:nvSpPr>
      <xdr:spPr bwMode="auto">
        <a:xfrm>
          <a:off x="342900" y="28679775"/>
          <a:ext cx="85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97</xdr:row>
      <xdr:rowOff>133350</xdr:rowOff>
    </xdr:to>
    <xdr:sp macro="" textlink="">
      <xdr:nvSpPr>
        <xdr:cNvPr id="4621998" name="Text Box 1137"/>
        <xdr:cNvSpPr txBox="1">
          <a:spLocks noChangeArrowheads="1"/>
        </xdr:cNvSpPr>
      </xdr:nvSpPr>
      <xdr:spPr bwMode="auto">
        <a:xfrm>
          <a:off x="342900" y="28679775"/>
          <a:ext cx="85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1999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97</xdr:row>
      <xdr:rowOff>133350</xdr:rowOff>
    </xdr:to>
    <xdr:sp macro="" textlink="">
      <xdr:nvSpPr>
        <xdr:cNvPr id="4622000" name="Text Box 1137"/>
        <xdr:cNvSpPr txBox="1">
          <a:spLocks noChangeArrowheads="1"/>
        </xdr:cNvSpPr>
      </xdr:nvSpPr>
      <xdr:spPr bwMode="auto">
        <a:xfrm>
          <a:off x="342900" y="28679775"/>
          <a:ext cx="85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001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97</xdr:row>
      <xdr:rowOff>133350</xdr:rowOff>
    </xdr:to>
    <xdr:sp macro="" textlink="">
      <xdr:nvSpPr>
        <xdr:cNvPr id="4622002" name="Text Box 1137"/>
        <xdr:cNvSpPr txBox="1">
          <a:spLocks noChangeArrowheads="1"/>
        </xdr:cNvSpPr>
      </xdr:nvSpPr>
      <xdr:spPr bwMode="auto">
        <a:xfrm>
          <a:off x="342900" y="28679775"/>
          <a:ext cx="85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97</xdr:row>
      <xdr:rowOff>133350</xdr:rowOff>
    </xdr:to>
    <xdr:sp macro="" textlink="">
      <xdr:nvSpPr>
        <xdr:cNvPr id="4622003" name="Text Box 1137"/>
        <xdr:cNvSpPr txBox="1">
          <a:spLocks noChangeArrowheads="1"/>
        </xdr:cNvSpPr>
      </xdr:nvSpPr>
      <xdr:spPr bwMode="auto">
        <a:xfrm>
          <a:off x="342900" y="28679775"/>
          <a:ext cx="85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004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97</xdr:row>
      <xdr:rowOff>133350</xdr:rowOff>
    </xdr:to>
    <xdr:sp macro="" textlink="">
      <xdr:nvSpPr>
        <xdr:cNvPr id="4622005" name="Text Box 1137"/>
        <xdr:cNvSpPr txBox="1">
          <a:spLocks noChangeArrowheads="1"/>
        </xdr:cNvSpPr>
      </xdr:nvSpPr>
      <xdr:spPr bwMode="auto">
        <a:xfrm>
          <a:off x="342900" y="28679775"/>
          <a:ext cx="85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006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97</xdr:row>
      <xdr:rowOff>133350</xdr:rowOff>
    </xdr:to>
    <xdr:sp macro="" textlink="">
      <xdr:nvSpPr>
        <xdr:cNvPr id="4622007" name="Text Box 1137"/>
        <xdr:cNvSpPr txBox="1">
          <a:spLocks noChangeArrowheads="1"/>
        </xdr:cNvSpPr>
      </xdr:nvSpPr>
      <xdr:spPr bwMode="auto">
        <a:xfrm>
          <a:off x="342900" y="28679775"/>
          <a:ext cx="85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97</xdr:row>
      <xdr:rowOff>133350</xdr:rowOff>
    </xdr:to>
    <xdr:sp macro="" textlink="">
      <xdr:nvSpPr>
        <xdr:cNvPr id="4622008" name="Text Box 1137"/>
        <xdr:cNvSpPr txBox="1">
          <a:spLocks noChangeArrowheads="1"/>
        </xdr:cNvSpPr>
      </xdr:nvSpPr>
      <xdr:spPr bwMode="auto">
        <a:xfrm>
          <a:off x="342900" y="28679775"/>
          <a:ext cx="85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76200</xdr:rowOff>
    </xdr:to>
    <xdr:sp macro="" textlink="">
      <xdr:nvSpPr>
        <xdr:cNvPr id="4622009" name="Text Box 1137"/>
        <xdr:cNvSpPr txBox="1">
          <a:spLocks noChangeArrowheads="1"/>
        </xdr:cNvSpPr>
      </xdr:nvSpPr>
      <xdr:spPr bwMode="auto">
        <a:xfrm>
          <a:off x="342900" y="2867977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76200</xdr:rowOff>
    </xdr:to>
    <xdr:sp macro="" textlink="">
      <xdr:nvSpPr>
        <xdr:cNvPr id="4622010" name="Text Box 1137"/>
        <xdr:cNvSpPr txBox="1">
          <a:spLocks noChangeArrowheads="1"/>
        </xdr:cNvSpPr>
      </xdr:nvSpPr>
      <xdr:spPr bwMode="auto">
        <a:xfrm>
          <a:off x="342900" y="2867977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011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76200</xdr:rowOff>
    </xdr:to>
    <xdr:sp macro="" textlink="">
      <xdr:nvSpPr>
        <xdr:cNvPr id="4622012" name="Text Box 1137"/>
        <xdr:cNvSpPr txBox="1">
          <a:spLocks noChangeArrowheads="1"/>
        </xdr:cNvSpPr>
      </xdr:nvSpPr>
      <xdr:spPr bwMode="auto">
        <a:xfrm>
          <a:off x="342900" y="2867977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013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95250</xdr:rowOff>
    </xdr:to>
    <xdr:sp macro="" textlink="">
      <xdr:nvSpPr>
        <xdr:cNvPr id="4622014" name="Text Box 1137"/>
        <xdr:cNvSpPr txBox="1">
          <a:spLocks noChangeArrowheads="1"/>
        </xdr:cNvSpPr>
      </xdr:nvSpPr>
      <xdr:spPr bwMode="auto">
        <a:xfrm>
          <a:off x="342900" y="28679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76200</xdr:rowOff>
    </xdr:to>
    <xdr:sp macro="" textlink="">
      <xdr:nvSpPr>
        <xdr:cNvPr id="4622015" name="Text Box 1137"/>
        <xdr:cNvSpPr txBox="1">
          <a:spLocks noChangeArrowheads="1"/>
        </xdr:cNvSpPr>
      </xdr:nvSpPr>
      <xdr:spPr bwMode="auto">
        <a:xfrm>
          <a:off x="342900" y="2867977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016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76200</xdr:rowOff>
    </xdr:to>
    <xdr:sp macro="" textlink="">
      <xdr:nvSpPr>
        <xdr:cNvPr id="4622017" name="Text Box 1137"/>
        <xdr:cNvSpPr txBox="1">
          <a:spLocks noChangeArrowheads="1"/>
        </xdr:cNvSpPr>
      </xdr:nvSpPr>
      <xdr:spPr bwMode="auto">
        <a:xfrm>
          <a:off x="342900" y="2867977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018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76200</xdr:rowOff>
    </xdr:to>
    <xdr:sp macro="" textlink="">
      <xdr:nvSpPr>
        <xdr:cNvPr id="4622019" name="Text Box 1137"/>
        <xdr:cNvSpPr txBox="1">
          <a:spLocks noChangeArrowheads="1"/>
        </xdr:cNvSpPr>
      </xdr:nvSpPr>
      <xdr:spPr bwMode="auto">
        <a:xfrm>
          <a:off x="342900" y="2867977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123825</xdr:rowOff>
    </xdr:to>
    <xdr:sp macro="" textlink="">
      <xdr:nvSpPr>
        <xdr:cNvPr id="4622020" name="Text Box 1137"/>
        <xdr:cNvSpPr txBox="1">
          <a:spLocks noChangeArrowheads="1"/>
        </xdr:cNvSpPr>
      </xdr:nvSpPr>
      <xdr:spPr bwMode="auto">
        <a:xfrm>
          <a:off x="342900" y="28679775"/>
          <a:ext cx="857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123825</xdr:rowOff>
    </xdr:to>
    <xdr:sp macro="" textlink="">
      <xdr:nvSpPr>
        <xdr:cNvPr id="4622021" name="Text Box 1137"/>
        <xdr:cNvSpPr txBox="1">
          <a:spLocks noChangeArrowheads="1"/>
        </xdr:cNvSpPr>
      </xdr:nvSpPr>
      <xdr:spPr bwMode="auto">
        <a:xfrm>
          <a:off x="342900" y="28679775"/>
          <a:ext cx="857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022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123825</xdr:rowOff>
    </xdr:to>
    <xdr:sp macro="" textlink="">
      <xdr:nvSpPr>
        <xdr:cNvPr id="4622023" name="Text Box 1137"/>
        <xdr:cNvSpPr txBox="1">
          <a:spLocks noChangeArrowheads="1"/>
        </xdr:cNvSpPr>
      </xdr:nvSpPr>
      <xdr:spPr bwMode="auto">
        <a:xfrm>
          <a:off x="342900" y="28679775"/>
          <a:ext cx="857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024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123825</xdr:rowOff>
    </xdr:to>
    <xdr:sp macro="" textlink="">
      <xdr:nvSpPr>
        <xdr:cNvPr id="4622025" name="Text Box 1137"/>
        <xdr:cNvSpPr txBox="1">
          <a:spLocks noChangeArrowheads="1"/>
        </xdr:cNvSpPr>
      </xdr:nvSpPr>
      <xdr:spPr bwMode="auto">
        <a:xfrm>
          <a:off x="342900" y="28679775"/>
          <a:ext cx="857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123825</xdr:rowOff>
    </xdr:to>
    <xdr:sp macro="" textlink="">
      <xdr:nvSpPr>
        <xdr:cNvPr id="4622026" name="Text Box 1137"/>
        <xdr:cNvSpPr txBox="1">
          <a:spLocks noChangeArrowheads="1"/>
        </xdr:cNvSpPr>
      </xdr:nvSpPr>
      <xdr:spPr bwMode="auto">
        <a:xfrm>
          <a:off x="342900" y="28679775"/>
          <a:ext cx="857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027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123825</xdr:rowOff>
    </xdr:to>
    <xdr:sp macro="" textlink="">
      <xdr:nvSpPr>
        <xdr:cNvPr id="4622028" name="Text Box 1137"/>
        <xdr:cNvSpPr txBox="1">
          <a:spLocks noChangeArrowheads="1"/>
        </xdr:cNvSpPr>
      </xdr:nvSpPr>
      <xdr:spPr bwMode="auto">
        <a:xfrm>
          <a:off x="342900" y="28679775"/>
          <a:ext cx="857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029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123825</xdr:rowOff>
    </xdr:to>
    <xdr:sp macro="" textlink="">
      <xdr:nvSpPr>
        <xdr:cNvPr id="4622030" name="Text Box 1137"/>
        <xdr:cNvSpPr txBox="1">
          <a:spLocks noChangeArrowheads="1"/>
        </xdr:cNvSpPr>
      </xdr:nvSpPr>
      <xdr:spPr bwMode="auto">
        <a:xfrm>
          <a:off x="342900" y="28679775"/>
          <a:ext cx="857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2031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2032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033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2034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035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2036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2037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038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2039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040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2041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2042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043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2044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045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2046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047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2048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049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2050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2051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2052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2053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2054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2055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2056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2057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104775</xdr:rowOff>
    </xdr:to>
    <xdr:sp macro="" textlink="">
      <xdr:nvSpPr>
        <xdr:cNvPr id="4622058" name="Text Box 1137"/>
        <xdr:cNvSpPr txBox="1">
          <a:spLocks noChangeArrowheads="1"/>
        </xdr:cNvSpPr>
      </xdr:nvSpPr>
      <xdr:spPr bwMode="auto">
        <a:xfrm>
          <a:off x="34290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2059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2060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104775</xdr:rowOff>
    </xdr:to>
    <xdr:sp macro="" textlink="">
      <xdr:nvSpPr>
        <xdr:cNvPr id="4622061" name="Text Box 1137"/>
        <xdr:cNvSpPr txBox="1">
          <a:spLocks noChangeArrowheads="1"/>
        </xdr:cNvSpPr>
      </xdr:nvSpPr>
      <xdr:spPr bwMode="auto">
        <a:xfrm>
          <a:off x="34290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2062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2063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2064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2065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2066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95250</xdr:rowOff>
    </xdr:to>
    <xdr:sp macro="" textlink="">
      <xdr:nvSpPr>
        <xdr:cNvPr id="4622067" name="Text Box 1137"/>
        <xdr:cNvSpPr txBox="1">
          <a:spLocks noChangeArrowheads="1"/>
        </xdr:cNvSpPr>
      </xdr:nvSpPr>
      <xdr:spPr bwMode="auto">
        <a:xfrm>
          <a:off x="342900" y="28679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2068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2069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95250</xdr:rowOff>
    </xdr:to>
    <xdr:sp macro="" textlink="">
      <xdr:nvSpPr>
        <xdr:cNvPr id="4622070" name="Text Box 1137"/>
        <xdr:cNvSpPr txBox="1">
          <a:spLocks noChangeArrowheads="1"/>
        </xdr:cNvSpPr>
      </xdr:nvSpPr>
      <xdr:spPr bwMode="auto">
        <a:xfrm>
          <a:off x="342900" y="28679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2071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2072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2073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2074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075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2076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077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2078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079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2080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081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2082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2083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2084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2085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086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2087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088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2089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2090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091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2092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093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2094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2095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096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2097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098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2099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100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2101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102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2103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2104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2105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2106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2107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2108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2109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2110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104775</xdr:rowOff>
    </xdr:to>
    <xdr:sp macro="" textlink="">
      <xdr:nvSpPr>
        <xdr:cNvPr id="4622111" name="Text Box 1137"/>
        <xdr:cNvSpPr txBox="1">
          <a:spLocks noChangeArrowheads="1"/>
        </xdr:cNvSpPr>
      </xdr:nvSpPr>
      <xdr:spPr bwMode="auto">
        <a:xfrm>
          <a:off x="34290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2112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2113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104775</xdr:rowOff>
    </xdr:to>
    <xdr:sp macro="" textlink="">
      <xdr:nvSpPr>
        <xdr:cNvPr id="4622114" name="Text Box 1137"/>
        <xdr:cNvSpPr txBox="1">
          <a:spLocks noChangeArrowheads="1"/>
        </xdr:cNvSpPr>
      </xdr:nvSpPr>
      <xdr:spPr bwMode="auto">
        <a:xfrm>
          <a:off x="34290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2115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2116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2117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2118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2119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95250</xdr:rowOff>
    </xdr:to>
    <xdr:sp macro="" textlink="">
      <xdr:nvSpPr>
        <xdr:cNvPr id="4622120" name="Text Box 1137"/>
        <xdr:cNvSpPr txBox="1">
          <a:spLocks noChangeArrowheads="1"/>
        </xdr:cNvSpPr>
      </xdr:nvSpPr>
      <xdr:spPr bwMode="auto">
        <a:xfrm>
          <a:off x="342900" y="28679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2121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2122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95250</xdr:rowOff>
    </xdr:to>
    <xdr:sp macro="" textlink="">
      <xdr:nvSpPr>
        <xdr:cNvPr id="4622123" name="Text Box 1137"/>
        <xdr:cNvSpPr txBox="1">
          <a:spLocks noChangeArrowheads="1"/>
        </xdr:cNvSpPr>
      </xdr:nvSpPr>
      <xdr:spPr bwMode="auto">
        <a:xfrm>
          <a:off x="342900" y="28679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2124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2125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2126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2127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128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2129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130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2131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132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2133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134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2135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2136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2137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2138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2139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2140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2141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2142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97</xdr:row>
      <xdr:rowOff>9525</xdr:rowOff>
    </xdr:to>
    <xdr:sp macro="" textlink="">
      <xdr:nvSpPr>
        <xdr:cNvPr id="4622143" name="Text Box 1137"/>
        <xdr:cNvSpPr txBox="1">
          <a:spLocks noChangeArrowheads="1"/>
        </xdr:cNvSpPr>
      </xdr:nvSpPr>
      <xdr:spPr bwMode="auto">
        <a:xfrm>
          <a:off x="342900" y="2867977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2144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2145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97</xdr:row>
      <xdr:rowOff>9525</xdr:rowOff>
    </xdr:to>
    <xdr:sp macro="" textlink="">
      <xdr:nvSpPr>
        <xdr:cNvPr id="4622146" name="Text Box 1137"/>
        <xdr:cNvSpPr txBox="1">
          <a:spLocks noChangeArrowheads="1"/>
        </xdr:cNvSpPr>
      </xdr:nvSpPr>
      <xdr:spPr bwMode="auto">
        <a:xfrm>
          <a:off x="342900" y="2867977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2147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9525</xdr:rowOff>
    </xdr:to>
    <xdr:sp macro="" textlink="">
      <xdr:nvSpPr>
        <xdr:cNvPr id="4622148" name="Text Box 1137"/>
        <xdr:cNvSpPr txBox="1">
          <a:spLocks noChangeArrowheads="1"/>
        </xdr:cNvSpPr>
      </xdr:nvSpPr>
      <xdr:spPr bwMode="auto">
        <a:xfrm>
          <a:off x="34290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171450</xdr:rowOff>
    </xdr:to>
    <xdr:sp macro="" textlink="">
      <xdr:nvSpPr>
        <xdr:cNvPr id="4622149" name="Text Box 1137"/>
        <xdr:cNvSpPr txBox="1">
          <a:spLocks noChangeArrowheads="1"/>
        </xdr:cNvSpPr>
      </xdr:nvSpPr>
      <xdr:spPr bwMode="auto">
        <a:xfrm>
          <a:off x="34290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150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151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152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153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154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155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156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157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158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159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160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161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162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163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164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114300</xdr:rowOff>
    </xdr:to>
    <xdr:sp macro="" textlink="">
      <xdr:nvSpPr>
        <xdr:cNvPr id="4622165" name="Text Box 1137"/>
        <xdr:cNvSpPr txBox="1">
          <a:spLocks noChangeArrowheads="1"/>
        </xdr:cNvSpPr>
      </xdr:nvSpPr>
      <xdr:spPr bwMode="auto">
        <a:xfrm>
          <a:off x="342900" y="2867977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166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167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168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169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114300</xdr:rowOff>
    </xdr:to>
    <xdr:sp macro="" textlink="">
      <xdr:nvSpPr>
        <xdr:cNvPr id="4622170" name="Text Box 1137"/>
        <xdr:cNvSpPr txBox="1">
          <a:spLocks noChangeArrowheads="1"/>
        </xdr:cNvSpPr>
      </xdr:nvSpPr>
      <xdr:spPr bwMode="auto">
        <a:xfrm>
          <a:off x="342900" y="2867977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171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172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173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174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175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176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177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104775</xdr:rowOff>
    </xdr:to>
    <xdr:sp macro="" textlink="">
      <xdr:nvSpPr>
        <xdr:cNvPr id="4622178" name="Text Box 1137"/>
        <xdr:cNvSpPr txBox="1">
          <a:spLocks noChangeArrowheads="1"/>
        </xdr:cNvSpPr>
      </xdr:nvSpPr>
      <xdr:spPr bwMode="auto">
        <a:xfrm>
          <a:off x="34290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179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180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181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182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104775</xdr:rowOff>
    </xdr:to>
    <xdr:sp macro="" textlink="">
      <xdr:nvSpPr>
        <xdr:cNvPr id="4622183" name="Text Box 1137"/>
        <xdr:cNvSpPr txBox="1">
          <a:spLocks noChangeArrowheads="1"/>
        </xdr:cNvSpPr>
      </xdr:nvSpPr>
      <xdr:spPr bwMode="auto">
        <a:xfrm>
          <a:off x="34290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184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185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186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187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188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189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190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191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192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193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194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195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196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197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198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199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200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201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202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203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204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205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206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207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208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209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210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211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104775</xdr:rowOff>
    </xdr:to>
    <xdr:sp macro="" textlink="">
      <xdr:nvSpPr>
        <xdr:cNvPr id="4622212" name="Text Box 1137"/>
        <xdr:cNvSpPr txBox="1">
          <a:spLocks noChangeArrowheads="1"/>
        </xdr:cNvSpPr>
      </xdr:nvSpPr>
      <xdr:spPr bwMode="auto">
        <a:xfrm>
          <a:off x="34290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213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214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215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216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104775</xdr:rowOff>
    </xdr:to>
    <xdr:sp macro="" textlink="">
      <xdr:nvSpPr>
        <xdr:cNvPr id="4622217" name="Text Box 1137"/>
        <xdr:cNvSpPr txBox="1">
          <a:spLocks noChangeArrowheads="1"/>
        </xdr:cNvSpPr>
      </xdr:nvSpPr>
      <xdr:spPr bwMode="auto">
        <a:xfrm>
          <a:off x="34290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218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219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220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221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222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223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224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225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114300</xdr:rowOff>
    </xdr:to>
    <xdr:sp macro="" textlink="">
      <xdr:nvSpPr>
        <xdr:cNvPr id="4622226" name="Text Box 1137"/>
        <xdr:cNvSpPr txBox="1">
          <a:spLocks noChangeArrowheads="1"/>
        </xdr:cNvSpPr>
      </xdr:nvSpPr>
      <xdr:spPr bwMode="auto">
        <a:xfrm>
          <a:off x="342900" y="2867977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227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228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114300</xdr:rowOff>
    </xdr:to>
    <xdr:sp macro="" textlink="">
      <xdr:nvSpPr>
        <xdr:cNvPr id="4622229" name="Text Box 1137"/>
        <xdr:cNvSpPr txBox="1">
          <a:spLocks noChangeArrowheads="1"/>
        </xdr:cNvSpPr>
      </xdr:nvSpPr>
      <xdr:spPr bwMode="auto">
        <a:xfrm>
          <a:off x="342900" y="2867977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230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231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232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233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234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104775</xdr:rowOff>
    </xdr:to>
    <xdr:sp macro="" textlink="">
      <xdr:nvSpPr>
        <xdr:cNvPr id="4622235" name="Text Box 1137"/>
        <xdr:cNvSpPr txBox="1">
          <a:spLocks noChangeArrowheads="1"/>
        </xdr:cNvSpPr>
      </xdr:nvSpPr>
      <xdr:spPr bwMode="auto">
        <a:xfrm>
          <a:off x="34290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236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237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104775</xdr:rowOff>
    </xdr:to>
    <xdr:sp macro="" textlink="">
      <xdr:nvSpPr>
        <xdr:cNvPr id="4622238" name="Text Box 1137"/>
        <xdr:cNvSpPr txBox="1">
          <a:spLocks noChangeArrowheads="1"/>
        </xdr:cNvSpPr>
      </xdr:nvSpPr>
      <xdr:spPr bwMode="auto">
        <a:xfrm>
          <a:off x="34290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239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240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241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242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243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244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245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246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114300</xdr:rowOff>
    </xdr:to>
    <xdr:sp macro="" textlink="">
      <xdr:nvSpPr>
        <xdr:cNvPr id="4622247" name="Text Box 1137"/>
        <xdr:cNvSpPr txBox="1">
          <a:spLocks noChangeArrowheads="1"/>
        </xdr:cNvSpPr>
      </xdr:nvSpPr>
      <xdr:spPr bwMode="auto">
        <a:xfrm>
          <a:off x="342900" y="2867977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248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249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114300</xdr:rowOff>
    </xdr:to>
    <xdr:sp macro="" textlink="">
      <xdr:nvSpPr>
        <xdr:cNvPr id="4622250" name="Text Box 1137"/>
        <xdr:cNvSpPr txBox="1">
          <a:spLocks noChangeArrowheads="1"/>
        </xdr:cNvSpPr>
      </xdr:nvSpPr>
      <xdr:spPr bwMode="auto">
        <a:xfrm>
          <a:off x="342900" y="2867977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251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252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253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254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255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104775</xdr:rowOff>
    </xdr:to>
    <xdr:sp macro="" textlink="">
      <xdr:nvSpPr>
        <xdr:cNvPr id="4622256" name="Text Box 1137"/>
        <xdr:cNvSpPr txBox="1">
          <a:spLocks noChangeArrowheads="1"/>
        </xdr:cNvSpPr>
      </xdr:nvSpPr>
      <xdr:spPr bwMode="auto">
        <a:xfrm>
          <a:off x="34290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257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258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104775</xdr:rowOff>
    </xdr:to>
    <xdr:sp macro="" textlink="">
      <xdr:nvSpPr>
        <xdr:cNvPr id="4622259" name="Text Box 1137"/>
        <xdr:cNvSpPr txBox="1">
          <a:spLocks noChangeArrowheads="1"/>
        </xdr:cNvSpPr>
      </xdr:nvSpPr>
      <xdr:spPr bwMode="auto">
        <a:xfrm>
          <a:off x="34290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260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261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262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263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264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265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266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267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268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269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270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271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272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273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274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275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276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277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278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279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280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281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282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283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284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285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286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287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114300</xdr:rowOff>
    </xdr:to>
    <xdr:sp macro="" textlink="">
      <xdr:nvSpPr>
        <xdr:cNvPr id="4622288" name="Text Box 1137"/>
        <xdr:cNvSpPr txBox="1">
          <a:spLocks noChangeArrowheads="1"/>
        </xdr:cNvSpPr>
      </xdr:nvSpPr>
      <xdr:spPr bwMode="auto">
        <a:xfrm>
          <a:off x="342900" y="2867977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289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290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291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292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114300</xdr:rowOff>
    </xdr:to>
    <xdr:sp macro="" textlink="">
      <xdr:nvSpPr>
        <xdr:cNvPr id="4622293" name="Text Box 1137"/>
        <xdr:cNvSpPr txBox="1">
          <a:spLocks noChangeArrowheads="1"/>
        </xdr:cNvSpPr>
      </xdr:nvSpPr>
      <xdr:spPr bwMode="auto">
        <a:xfrm>
          <a:off x="342900" y="2867977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294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295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296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297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298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299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300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104775</xdr:rowOff>
    </xdr:to>
    <xdr:sp macro="" textlink="">
      <xdr:nvSpPr>
        <xdr:cNvPr id="4622301" name="Text Box 1137"/>
        <xdr:cNvSpPr txBox="1">
          <a:spLocks noChangeArrowheads="1"/>
        </xdr:cNvSpPr>
      </xdr:nvSpPr>
      <xdr:spPr bwMode="auto">
        <a:xfrm>
          <a:off x="34290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302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303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304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305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104775</xdr:rowOff>
    </xdr:to>
    <xdr:sp macro="" textlink="">
      <xdr:nvSpPr>
        <xdr:cNvPr id="4622306" name="Text Box 1137"/>
        <xdr:cNvSpPr txBox="1">
          <a:spLocks noChangeArrowheads="1"/>
        </xdr:cNvSpPr>
      </xdr:nvSpPr>
      <xdr:spPr bwMode="auto">
        <a:xfrm>
          <a:off x="34290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307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308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309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310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311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312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313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314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315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316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317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318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319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320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321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322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323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324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325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326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327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328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329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330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331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332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333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334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104775</xdr:rowOff>
    </xdr:to>
    <xdr:sp macro="" textlink="">
      <xdr:nvSpPr>
        <xdr:cNvPr id="4622335" name="Text Box 1137"/>
        <xdr:cNvSpPr txBox="1">
          <a:spLocks noChangeArrowheads="1"/>
        </xdr:cNvSpPr>
      </xdr:nvSpPr>
      <xdr:spPr bwMode="auto">
        <a:xfrm>
          <a:off x="34290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336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337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338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76200</xdr:rowOff>
    </xdr:to>
    <xdr:sp macro="" textlink="">
      <xdr:nvSpPr>
        <xdr:cNvPr id="4622339" name="Text Box 1137"/>
        <xdr:cNvSpPr txBox="1">
          <a:spLocks noChangeArrowheads="1"/>
        </xdr:cNvSpPr>
      </xdr:nvSpPr>
      <xdr:spPr bwMode="auto">
        <a:xfrm>
          <a:off x="34290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104775</xdr:rowOff>
    </xdr:to>
    <xdr:sp macro="" textlink="">
      <xdr:nvSpPr>
        <xdr:cNvPr id="4622340" name="Text Box 1137"/>
        <xdr:cNvSpPr txBox="1">
          <a:spLocks noChangeArrowheads="1"/>
        </xdr:cNvSpPr>
      </xdr:nvSpPr>
      <xdr:spPr bwMode="auto">
        <a:xfrm>
          <a:off x="34290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341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342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343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344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345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346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347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348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114300</xdr:rowOff>
    </xdr:to>
    <xdr:sp macro="" textlink="">
      <xdr:nvSpPr>
        <xdr:cNvPr id="4622349" name="Text Box 1137"/>
        <xdr:cNvSpPr txBox="1">
          <a:spLocks noChangeArrowheads="1"/>
        </xdr:cNvSpPr>
      </xdr:nvSpPr>
      <xdr:spPr bwMode="auto">
        <a:xfrm>
          <a:off x="342900" y="2867977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350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351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114300</xdr:rowOff>
    </xdr:to>
    <xdr:sp macro="" textlink="">
      <xdr:nvSpPr>
        <xdr:cNvPr id="4622352" name="Text Box 1137"/>
        <xdr:cNvSpPr txBox="1">
          <a:spLocks noChangeArrowheads="1"/>
        </xdr:cNvSpPr>
      </xdr:nvSpPr>
      <xdr:spPr bwMode="auto">
        <a:xfrm>
          <a:off x="342900" y="2867977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353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354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355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356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357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104775</xdr:rowOff>
    </xdr:to>
    <xdr:sp macro="" textlink="">
      <xdr:nvSpPr>
        <xdr:cNvPr id="4622358" name="Text Box 1137"/>
        <xdr:cNvSpPr txBox="1">
          <a:spLocks noChangeArrowheads="1"/>
        </xdr:cNvSpPr>
      </xdr:nvSpPr>
      <xdr:spPr bwMode="auto">
        <a:xfrm>
          <a:off x="34290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359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360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104775</xdr:rowOff>
    </xdr:to>
    <xdr:sp macro="" textlink="">
      <xdr:nvSpPr>
        <xdr:cNvPr id="4622361" name="Text Box 1137"/>
        <xdr:cNvSpPr txBox="1">
          <a:spLocks noChangeArrowheads="1"/>
        </xdr:cNvSpPr>
      </xdr:nvSpPr>
      <xdr:spPr bwMode="auto">
        <a:xfrm>
          <a:off x="34290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362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363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364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365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366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367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368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369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114300</xdr:rowOff>
    </xdr:to>
    <xdr:sp macro="" textlink="">
      <xdr:nvSpPr>
        <xdr:cNvPr id="4622370" name="Text Box 1137"/>
        <xdr:cNvSpPr txBox="1">
          <a:spLocks noChangeArrowheads="1"/>
        </xdr:cNvSpPr>
      </xdr:nvSpPr>
      <xdr:spPr bwMode="auto">
        <a:xfrm>
          <a:off x="342900" y="2867977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371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372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114300</xdr:rowOff>
    </xdr:to>
    <xdr:sp macro="" textlink="">
      <xdr:nvSpPr>
        <xdr:cNvPr id="4622373" name="Text Box 1137"/>
        <xdr:cNvSpPr txBox="1">
          <a:spLocks noChangeArrowheads="1"/>
        </xdr:cNvSpPr>
      </xdr:nvSpPr>
      <xdr:spPr bwMode="auto">
        <a:xfrm>
          <a:off x="342900" y="2867977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374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375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376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377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378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104775</xdr:rowOff>
    </xdr:to>
    <xdr:sp macro="" textlink="">
      <xdr:nvSpPr>
        <xdr:cNvPr id="4622379" name="Text Box 1137"/>
        <xdr:cNvSpPr txBox="1">
          <a:spLocks noChangeArrowheads="1"/>
        </xdr:cNvSpPr>
      </xdr:nvSpPr>
      <xdr:spPr bwMode="auto">
        <a:xfrm>
          <a:off x="34290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380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381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104775</xdr:rowOff>
    </xdr:to>
    <xdr:sp macro="" textlink="">
      <xdr:nvSpPr>
        <xdr:cNvPr id="4622382" name="Text Box 1137"/>
        <xdr:cNvSpPr txBox="1">
          <a:spLocks noChangeArrowheads="1"/>
        </xdr:cNvSpPr>
      </xdr:nvSpPr>
      <xdr:spPr bwMode="auto">
        <a:xfrm>
          <a:off x="34290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383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384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385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386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387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388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389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390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391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392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393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394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95</xdr:row>
      <xdr:rowOff>180975</xdr:rowOff>
    </xdr:to>
    <xdr:sp macro="" textlink="">
      <xdr:nvSpPr>
        <xdr:cNvPr id="4622395" name="Text Box 1137"/>
        <xdr:cNvSpPr txBox="1">
          <a:spLocks noChangeArrowheads="1"/>
        </xdr:cNvSpPr>
      </xdr:nvSpPr>
      <xdr:spPr bwMode="auto">
        <a:xfrm>
          <a:off x="34290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114300</xdr:rowOff>
    </xdr:to>
    <xdr:sp macro="" textlink="">
      <xdr:nvSpPr>
        <xdr:cNvPr id="4622396" name="Text Box 1137"/>
        <xdr:cNvSpPr txBox="1">
          <a:spLocks noChangeArrowheads="1"/>
        </xdr:cNvSpPr>
      </xdr:nvSpPr>
      <xdr:spPr bwMode="auto">
        <a:xfrm>
          <a:off x="342900" y="2867977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397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398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114300</xdr:rowOff>
    </xdr:to>
    <xdr:sp macro="" textlink="">
      <xdr:nvSpPr>
        <xdr:cNvPr id="4622399" name="Text Box 1137"/>
        <xdr:cNvSpPr txBox="1">
          <a:spLocks noChangeArrowheads="1"/>
        </xdr:cNvSpPr>
      </xdr:nvSpPr>
      <xdr:spPr bwMode="auto">
        <a:xfrm>
          <a:off x="342900" y="2867977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00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01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104775</xdr:rowOff>
    </xdr:to>
    <xdr:sp macro="" textlink="">
      <xdr:nvSpPr>
        <xdr:cNvPr id="4622402" name="Text Box 1137"/>
        <xdr:cNvSpPr txBox="1">
          <a:spLocks noChangeArrowheads="1"/>
        </xdr:cNvSpPr>
      </xdr:nvSpPr>
      <xdr:spPr bwMode="auto">
        <a:xfrm>
          <a:off x="34290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03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04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104775</xdr:rowOff>
    </xdr:to>
    <xdr:sp macro="" textlink="">
      <xdr:nvSpPr>
        <xdr:cNvPr id="4622405" name="Text Box 1137"/>
        <xdr:cNvSpPr txBox="1">
          <a:spLocks noChangeArrowheads="1"/>
        </xdr:cNvSpPr>
      </xdr:nvSpPr>
      <xdr:spPr bwMode="auto">
        <a:xfrm>
          <a:off x="34290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06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07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08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09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10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11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104775</xdr:rowOff>
    </xdr:to>
    <xdr:sp macro="" textlink="">
      <xdr:nvSpPr>
        <xdr:cNvPr id="4622412" name="Text Box 1137"/>
        <xdr:cNvSpPr txBox="1">
          <a:spLocks noChangeArrowheads="1"/>
        </xdr:cNvSpPr>
      </xdr:nvSpPr>
      <xdr:spPr bwMode="auto">
        <a:xfrm>
          <a:off x="34290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13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14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104775</xdr:rowOff>
    </xdr:to>
    <xdr:sp macro="" textlink="">
      <xdr:nvSpPr>
        <xdr:cNvPr id="4622415" name="Text Box 1137"/>
        <xdr:cNvSpPr txBox="1">
          <a:spLocks noChangeArrowheads="1"/>
        </xdr:cNvSpPr>
      </xdr:nvSpPr>
      <xdr:spPr bwMode="auto">
        <a:xfrm>
          <a:off x="34290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16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17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114300</xdr:rowOff>
    </xdr:to>
    <xdr:sp macro="" textlink="">
      <xdr:nvSpPr>
        <xdr:cNvPr id="4622418" name="Text Box 1137"/>
        <xdr:cNvSpPr txBox="1">
          <a:spLocks noChangeArrowheads="1"/>
        </xdr:cNvSpPr>
      </xdr:nvSpPr>
      <xdr:spPr bwMode="auto">
        <a:xfrm>
          <a:off x="342900" y="2867977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19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20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114300</xdr:rowOff>
    </xdr:to>
    <xdr:sp macro="" textlink="">
      <xdr:nvSpPr>
        <xdr:cNvPr id="4622421" name="Text Box 1137"/>
        <xdr:cNvSpPr txBox="1">
          <a:spLocks noChangeArrowheads="1"/>
        </xdr:cNvSpPr>
      </xdr:nvSpPr>
      <xdr:spPr bwMode="auto">
        <a:xfrm>
          <a:off x="342900" y="2867977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22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23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104775</xdr:rowOff>
    </xdr:to>
    <xdr:sp macro="" textlink="">
      <xdr:nvSpPr>
        <xdr:cNvPr id="4622424" name="Text Box 1137"/>
        <xdr:cNvSpPr txBox="1">
          <a:spLocks noChangeArrowheads="1"/>
        </xdr:cNvSpPr>
      </xdr:nvSpPr>
      <xdr:spPr bwMode="auto">
        <a:xfrm>
          <a:off x="34290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25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26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104775</xdr:rowOff>
    </xdr:to>
    <xdr:sp macro="" textlink="">
      <xdr:nvSpPr>
        <xdr:cNvPr id="4622427" name="Text Box 1137"/>
        <xdr:cNvSpPr txBox="1">
          <a:spLocks noChangeArrowheads="1"/>
        </xdr:cNvSpPr>
      </xdr:nvSpPr>
      <xdr:spPr bwMode="auto">
        <a:xfrm>
          <a:off x="34290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28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29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114300</xdr:rowOff>
    </xdr:to>
    <xdr:sp macro="" textlink="">
      <xdr:nvSpPr>
        <xdr:cNvPr id="4622430" name="Text Box 1137"/>
        <xdr:cNvSpPr txBox="1">
          <a:spLocks noChangeArrowheads="1"/>
        </xdr:cNvSpPr>
      </xdr:nvSpPr>
      <xdr:spPr bwMode="auto">
        <a:xfrm>
          <a:off x="342900" y="2867977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31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32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114300</xdr:rowOff>
    </xdr:to>
    <xdr:sp macro="" textlink="">
      <xdr:nvSpPr>
        <xdr:cNvPr id="4622433" name="Text Box 1137"/>
        <xdr:cNvSpPr txBox="1">
          <a:spLocks noChangeArrowheads="1"/>
        </xdr:cNvSpPr>
      </xdr:nvSpPr>
      <xdr:spPr bwMode="auto">
        <a:xfrm>
          <a:off x="342900" y="2867977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34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35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104775</xdr:rowOff>
    </xdr:to>
    <xdr:sp macro="" textlink="">
      <xdr:nvSpPr>
        <xdr:cNvPr id="4622436" name="Text Box 1137"/>
        <xdr:cNvSpPr txBox="1">
          <a:spLocks noChangeArrowheads="1"/>
        </xdr:cNvSpPr>
      </xdr:nvSpPr>
      <xdr:spPr bwMode="auto">
        <a:xfrm>
          <a:off x="34290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37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38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104775</xdr:rowOff>
    </xdr:to>
    <xdr:sp macro="" textlink="">
      <xdr:nvSpPr>
        <xdr:cNvPr id="4622439" name="Text Box 1137"/>
        <xdr:cNvSpPr txBox="1">
          <a:spLocks noChangeArrowheads="1"/>
        </xdr:cNvSpPr>
      </xdr:nvSpPr>
      <xdr:spPr bwMode="auto">
        <a:xfrm>
          <a:off x="34290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40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41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42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43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44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45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114300</xdr:rowOff>
    </xdr:to>
    <xdr:sp macro="" textlink="">
      <xdr:nvSpPr>
        <xdr:cNvPr id="4622446" name="Text Box 1137"/>
        <xdr:cNvSpPr txBox="1">
          <a:spLocks noChangeArrowheads="1"/>
        </xdr:cNvSpPr>
      </xdr:nvSpPr>
      <xdr:spPr bwMode="auto">
        <a:xfrm>
          <a:off x="342900" y="2867977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47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48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114300</xdr:rowOff>
    </xdr:to>
    <xdr:sp macro="" textlink="">
      <xdr:nvSpPr>
        <xdr:cNvPr id="4622449" name="Text Box 1137"/>
        <xdr:cNvSpPr txBox="1">
          <a:spLocks noChangeArrowheads="1"/>
        </xdr:cNvSpPr>
      </xdr:nvSpPr>
      <xdr:spPr bwMode="auto">
        <a:xfrm>
          <a:off x="342900" y="2867977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50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51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104775</xdr:rowOff>
    </xdr:to>
    <xdr:sp macro="" textlink="">
      <xdr:nvSpPr>
        <xdr:cNvPr id="4622452" name="Text Box 1137"/>
        <xdr:cNvSpPr txBox="1">
          <a:spLocks noChangeArrowheads="1"/>
        </xdr:cNvSpPr>
      </xdr:nvSpPr>
      <xdr:spPr bwMode="auto">
        <a:xfrm>
          <a:off x="34290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53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54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104775</xdr:rowOff>
    </xdr:to>
    <xdr:sp macro="" textlink="">
      <xdr:nvSpPr>
        <xdr:cNvPr id="4622455" name="Text Box 1137"/>
        <xdr:cNvSpPr txBox="1">
          <a:spLocks noChangeArrowheads="1"/>
        </xdr:cNvSpPr>
      </xdr:nvSpPr>
      <xdr:spPr bwMode="auto">
        <a:xfrm>
          <a:off x="34290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56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57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58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59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60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61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104775</xdr:rowOff>
    </xdr:to>
    <xdr:sp macro="" textlink="">
      <xdr:nvSpPr>
        <xdr:cNvPr id="4622462" name="Text Box 1137"/>
        <xdr:cNvSpPr txBox="1">
          <a:spLocks noChangeArrowheads="1"/>
        </xdr:cNvSpPr>
      </xdr:nvSpPr>
      <xdr:spPr bwMode="auto">
        <a:xfrm>
          <a:off x="34290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63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64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104775</xdr:rowOff>
    </xdr:to>
    <xdr:sp macro="" textlink="">
      <xdr:nvSpPr>
        <xdr:cNvPr id="4622465" name="Text Box 1137"/>
        <xdr:cNvSpPr txBox="1">
          <a:spLocks noChangeArrowheads="1"/>
        </xdr:cNvSpPr>
      </xdr:nvSpPr>
      <xdr:spPr bwMode="auto">
        <a:xfrm>
          <a:off x="34290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66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67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114300</xdr:rowOff>
    </xdr:to>
    <xdr:sp macro="" textlink="">
      <xdr:nvSpPr>
        <xdr:cNvPr id="4622468" name="Text Box 1137"/>
        <xdr:cNvSpPr txBox="1">
          <a:spLocks noChangeArrowheads="1"/>
        </xdr:cNvSpPr>
      </xdr:nvSpPr>
      <xdr:spPr bwMode="auto">
        <a:xfrm>
          <a:off x="342900" y="2867977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69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70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114300</xdr:rowOff>
    </xdr:to>
    <xdr:sp macro="" textlink="">
      <xdr:nvSpPr>
        <xdr:cNvPr id="4622471" name="Text Box 1137"/>
        <xdr:cNvSpPr txBox="1">
          <a:spLocks noChangeArrowheads="1"/>
        </xdr:cNvSpPr>
      </xdr:nvSpPr>
      <xdr:spPr bwMode="auto">
        <a:xfrm>
          <a:off x="342900" y="2867977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72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73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104775</xdr:rowOff>
    </xdr:to>
    <xdr:sp macro="" textlink="">
      <xdr:nvSpPr>
        <xdr:cNvPr id="4622474" name="Text Box 1137"/>
        <xdr:cNvSpPr txBox="1">
          <a:spLocks noChangeArrowheads="1"/>
        </xdr:cNvSpPr>
      </xdr:nvSpPr>
      <xdr:spPr bwMode="auto">
        <a:xfrm>
          <a:off x="34290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75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76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104775</xdr:rowOff>
    </xdr:to>
    <xdr:sp macro="" textlink="">
      <xdr:nvSpPr>
        <xdr:cNvPr id="4622477" name="Text Box 1137"/>
        <xdr:cNvSpPr txBox="1">
          <a:spLocks noChangeArrowheads="1"/>
        </xdr:cNvSpPr>
      </xdr:nvSpPr>
      <xdr:spPr bwMode="auto">
        <a:xfrm>
          <a:off x="34290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78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79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114300</xdr:rowOff>
    </xdr:to>
    <xdr:sp macro="" textlink="">
      <xdr:nvSpPr>
        <xdr:cNvPr id="4622480" name="Text Box 1137"/>
        <xdr:cNvSpPr txBox="1">
          <a:spLocks noChangeArrowheads="1"/>
        </xdr:cNvSpPr>
      </xdr:nvSpPr>
      <xdr:spPr bwMode="auto">
        <a:xfrm>
          <a:off x="342900" y="2867977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81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82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114300</xdr:rowOff>
    </xdr:to>
    <xdr:sp macro="" textlink="">
      <xdr:nvSpPr>
        <xdr:cNvPr id="4622483" name="Text Box 1137"/>
        <xdr:cNvSpPr txBox="1">
          <a:spLocks noChangeArrowheads="1"/>
        </xdr:cNvSpPr>
      </xdr:nvSpPr>
      <xdr:spPr bwMode="auto">
        <a:xfrm>
          <a:off x="342900" y="2867977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84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85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104775</xdr:rowOff>
    </xdr:to>
    <xdr:sp macro="" textlink="">
      <xdr:nvSpPr>
        <xdr:cNvPr id="4622486" name="Text Box 1137"/>
        <xdr:cNvSpPr txBox="1">
          <a:spLocks noChangeArrowheads="1"/>
        </xdr:cNvSpPr>
      </xdr:nvSpPr>
      <xdr:spPr bwMode="auto">
        <a:xfrm>
          <a:off x="34290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87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88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104775</xdr:rowOff>
    </xdr:to>
    <xdr:sp macro="" textlink="">
      <xdr:nvSpPr>
        <xdr:cNvPr id="4622489" name="Text Box 1137"/>
        <xdr:cNvSpPr txBox="1">
          <a:spLocks noChangeArrowheads="1"/>
        </xdr:cNvSpPr>
      </xdr:nvSpPr>
      <xdr:spPr bwMode="auto">
        <a:xfrm>
          <a:off x="34290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90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91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92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93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94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3171825</xdr:colOff>
      <xdr:row>95</xdr:row>
      <xdr:rowOff>0</xdr:rowOff>
    </xdr:from>
    <xdr:to>
      <xdr:col>1</xdr:col>
      <xdr:colOff>85725</xdr:colOff>
      <xdr:row>96</xdr:row>
      <xdr:rowOff>19050</xdr:rowOff>
    </xdr:to>
    <xdr:sp macro="" textlink="">
      <xdr:nvSpPr>
        <xdr:cNvPr id="4622495" name="Text Box 1137"/>
        <xdr:cNvSpPr txBox="1">
          <a:spLocks noChangeArrowheads="1"/>
        </xdr:cNvSpPr>
      </xdr:nvSpPr>
      <xdr:spPr bwMode="auto">
        <a:xfrm>
          <a:off x="34290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496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497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498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499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500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501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502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503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504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505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506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507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508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509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510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142875</xdr:rowOff>
    </xdr:to>
    <xdr:sp macro="" textlink="">
      <xdr:nvSpPr>
        <xdr:cNvPr id="4622511" name="Text Box 1137"/>
        <xdr:cNvSpPr txBox="1">
          <a:spLocks noChangeArrowheads="1"/>
        </xdr:cNvSpPr>
      </xdr:nvSpPr>
      <xdr:spPr bwMode="auto">
        <a:xfrm>
          <a:off x="387667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512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513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514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515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142875</xdr:rowOff>
    </xdr:to>
    <xdr:sp macro="" textlink="">
      <xdr:nvSpPr>
        <xdr:cNvPr id="4622516" name="Text Box 1137"/>
        <xdr:cNvSpPr txBox="1">
          <a:spLocks noChangeArrowheads="1"/>
        </xdr:cNvSpPr>
      </xdr:nvSpPr>
      <xdr:spPr bwMode="auto">
        <a:xfrm>
          <a:off x="387667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517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518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519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520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521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522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523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524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525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526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527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528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142875</xdr:rowOff>
    </xdr:to>
    <xdr:sp macro="" textlink="">
      <xdr:nvSpPr>
        <xdr:cNvPr id="4622529" name="Text Box 1137"/>
        <xdr:cNvSpPr txBox="1">
          <a:spLocks noChangeArrowheads="1"/>
        </xdr:cNvSpPr>
      </xdr:nvSpPr>
      <xdr:spPr bwMode="auto">
        <a:xfrm>
          <a:off x="387667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530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531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532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533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142875</xdr:rowOff>
    </xdr:to>
    <xdr:sp macro="" textlink="">
      <xdr:nvSpPr>
        <xdr:cNvPr id="4622534" name="Text Box 1137"/>
        <xdr:cNvSpPr txBox="1">
          <a:spLocks noChangeArrowheads="1"/>
        </xdr:cNvSpPr>
      </xdr:nvSpPr>
      <xdr:spPr bwMode="auto">
        <a:xfrm>
          <a:off x="387667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535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536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537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538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539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540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541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133350</xdr:rowOff>
    </xdr:to>
    <xdr:sp macro="" textlink="">
      <xdr:nvSpPr>
        <xdr:cNvPr id="4622542" name="Text Box 1137"/>
        <xdr:cNvSpPr txBox="1">
          <a:spLocks noChangeArrowheads="1"/>
        </xdr:cNvSpPr>
      </xdr:nvSpPr>
      <xdr:spPr bwMode="auto">
        <a:xfrm>
          <a:off x="3876675" y="290607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543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544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545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546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133350</xdr:rowOff>
    </xdr:to>
    <xdr:sp macro="" textlink="">
      <xdr:nvSpPr>
        <xdr:cNvPr id="4622547" name="Text Box 1137"/>
        <xdr:cNvSpPr txBox="1">
          <a:spLocks noChangeArrowheads="1"/>
        </xdr:cNvSpPr>
      </xdr:nvSpPr>
      <xdr:spPr bwMode="auto">
        <a:xfrm>
          <a:off x="3876675" y="290607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548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549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550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551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552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553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554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133350</xdr:rowOff>
    </xdr:to>
    <xdr:sp macro="" textlink="">
      <xdr:nvSpPr>
        <xdr:cNvPr id="4622555" name="Text Box 1137"/>
        <xdr:cNvSpPr txBox="1">
          <a:spLocks noChangeArrowheads="1"/>
        </xdr:cNvSpPr>
      </xdr:nvSpPr>
      <xdr:spPr bwMode="auto">
        <a:xfrm>
          <a:off x="3876675" y="290607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556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557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558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559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133350</xdr:rowOff>
    </xdr:to>
    <xdr:sp macro="" textlink="">
      <xdr:nvSpPr>
        <xdr:cNvPr id="4622560" name="Text Box 1137"/>
        <xdr:cNvSpPr txBox="1">
          <a:spLocks noChangeArrowheads="1"/>
        </xdr:cNvSpPr>
      </xdr:nvSpPr>
      <xdr:spPr bwMode="auto">
        <a:xfrm>
          <a:off x="3876675" y="290607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561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562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563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564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565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566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567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568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569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570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571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572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573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574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575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576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577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578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579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580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581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582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583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584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585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586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587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588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589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590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591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592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593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142875</xdr:rowOff>
    </xdr:to>
    <xdr:sp macro="" textlink="">
      <xdr:nvSpPr>
        <xdr:cNvPr id="4622594" name="Text Box 1137"/>
        <xdr:cNvSpPr txBox="1">
          <a:spLocks noChangeArrowheads="1"/>
        </xdr:cNvSpPr>
      </xdr:nvSpPr>
      <xdr:spPr bwMode="auto">
        <a:xfrm>
          <a:off x="387667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595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596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597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598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142875</xdr:rowOff>
    </xdr:to>
    <xdr:sp macro="" textlink="">
      <xdr:nvSpPr>
        <xdr:cNvPr id="4622599" name="Text Box 1137"/>
        <xdr:cNvSpPr txBox="1">
          <a:spLocks noChangeArrowheads="1"/>
        </xdr:cNvSpPr>
      </xdr:nvSpPr>
      <xdr:spPr bwMode="auto">
        <a:xfrm>
          <a:off x="387667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600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601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602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603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604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605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606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133350</xdr:rowOff>
    </xdr:to>
    <xdr:sp macro="" textlink="">
      <xdr:nvSpPr>
        <xdr:cNvPr id="4622607" name="Text Box 1137"/>
        <xdr:cNvSpPr txBox="1">
          <a:spLocks noChangeArrowheads="1"/>
        </xdr:cNvSpPr>
      </xdr:nvSpPr>
      <xdr:spPr bwMode="auto">
        <a:xfrm>
          <a:off x="3876675" y="290607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608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609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610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611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133350</xdr:rowOff>
    </xdr:to>
    <xdr:sp macro="" textlink="">
      <xdr:nvSpPr>
        <xdr:cNvPr id="4622612" name="Text Box 1137"/>
        <xdr:cNvSpPr txBox="1">
          <a:spLocks noChangeArrowheads="1"/>
        </xdr:cNvSpPr>
      </xdr:nvSpPr>
      <xdr:spPr bwMode="auto">
        <a:xfrm>
          <a:off x="3876675" y="290607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613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614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615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616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617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618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619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133350</xdr:rowOff>
    </xdr:to>
    <xdr:sp macro="" textlink="">
      <xdr:nvSpPr>
        <xdr:cNvPr id="4622620" name="Text Box 1137"/>
        <xdr:cNvSpPr txBox="1">
          <a:spLocks noChangeArrowheads="1"/>
        </xdr:cNvSpPr>
      </xdr:nvSpPr>
      <xdr:spPr bwMode="auto">
        <a:xfrm>
          <a:off x="3876675" y="290607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621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622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623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624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133350</xdr:rowOff>
    </xdr:to>
    <xdr:sp macro="" textlink="">
      <xdr:nvSpPr>
        <xdr:cNvPr id="4622625" name="Text Box 1137"/>
        <xdr:cNvSpPr txBox="1">
          <a:spLocks noChangeArrowheads="1"/>
        </xdr:cNvSpPr>
      </xdr:nvSpPr>
      <xdr:spPr bwMode="auto">
        <a:xfrm>
          <a:off x="3876675" y="290607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626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627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628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629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630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631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632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633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634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635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636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637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638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639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640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641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642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643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644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114300</xdr:rowOff>
    </xdr:to>
    <xdr:sp macro="" textlink="">
      <xdr:nvSpPr>
        <xdr:cNvPr id="4622645" name="Text Box 1137"/>
        <xdr:cNvSpPr txBox="1">
          <a:spLocks noChangeArrowheads="1"/>
        </xdr:cNvSpPr>
      </xdr:nvSpPr>
      <xdr:spPr bwMode="auto">
        <a:xfrm>
          <a:off x="3876675" y="2906077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114300</xdr:rowOff>
    </xdr:to>
    <xdr:sp macro="" textlink="">
      <xdr:nvSpPr>
        <xdr:cNvPr id="4622646" name="Text Box 1137"/>
        <xdr:cNvSpPr txBox="1">
          <a:spLocks noChangeArrowheads="1"/>
        </xdr:cNvSpPr>
      </xdr:nvSpPr>
      <xdr:spPr bwMode="auto">
        <a:xfrm>
          <a:off x="3876675" y="2906077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647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114300</xdr:rowOff>
    </xdr:to>
    <xdr:sp macro="" textlink="">
      <xdr:nvSpPr>
        <xdr:cNvPr id="4622648" name="Text Box 1137"/>
        <xdr:cNvSpPr txBox="1">
          <a:spLocks noChangeArrowheads="1"/>
        </xdr:cNvSpPr>
      </xdr:nvSpPr>
      <xdr:spPr bwMode="auto">
        <a:xfrm>
          <a:off x="3876675" y="2906077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649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114300</xdr:rowOff>
    </xdr:to>
    <xdr:sp macro="" textlink="">
      <xdr:nvSpPr>
        <xdr:cNvPr id="4622650" name="Text Box 1137"/>
        <xdr:cNvSpPr txBox="1">
          <a:spLocks noChangeArrowheads="1"/>
        </xdr:cNvSpPr>
      </xdr:nvSpPr>
      <xdr:spPr bwMode="auto">
        <a:xfrm>
          <a:off x="3876675" y="2906077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114300</xdr:rowOff>
    </xdr:to>
    <xdr:sp macro="" textlink="">
      <xdr:nvSpPr>
        <xdr:cNvPr id="4622651" name="Text Box 1137"/>
        <xdr:cNvSpPr txBox="1">
          <a:spLocks noChangeArrowheads="1"/>
        </xdr:cNvSpPr>
      </xdr:nvSpPr>
      <xdr:spPr bwMode="auto">
        <a:xfrm>
          <a:off x="3876675" y="2906077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28575</xdr:rowOff>
    </xdr:to>
    <xdr:sp macro="" textlink="">
      <xdr:nvSpPr>
        <xdr:cNvPr id="4622652" name="Text Box 1137"/>
        <xdr:cNvSpPr txBox="1">
          <a:spLocks noChangeArrowheads="1"/>
        </xdr:cNvSpPr>
      </xdr:nvSpPr>
      <xdr:spPr bwMode="auto">
        <a:xfrm>
          <a:off x="3876675" y="290607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114300</xdr:rowOff>
    </xdr:to>
    <xdr:sp macro="" textlink="">
      <xdr:nvSpPr>
        <xdr:cNvPr id="4622653" name="Text Box 1137"/>
        <xdr:cNvSpPr txBox="1">
          <a:spLocks noChangeArrowheads="1"/>
        </xdr:cNvSpPr>
      </xdr:nvSpPr>
      <xdr:spPr bwMode="auto">
        <a:xfrm>
          <a:off x="3876675" y="2906077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28575</xdr:rowOff>
    </xdr:to>
    <xdr:sp macro="" textlink="">
      <xdr:nvSpPr>
        <xdr:cNvPr id="4622654" name="Text Box 1137"/>
        <xdr:cNvSpPr txBox="1">
          <a:spLocks noChangeArrowheads="1"/>
        </xdr:cNvSpPr>
      </xdr:nvSpPr>
      <xdr:spPr bwMode="auto">
        <a:xfrm>
          <a:off x="3876675" y="290607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114300</xdr:rowOff>
    </xdr:to>
    <xdr:sp macro="" textlink="">
      <xdr:nvSpPr>
        <xdr:cNvPr id="4622655" name="Text Box 1137"/>
        <xdr:cNvSpPr txBox="1">
          <a:spLocks noChangeArrowheads="1"/>
        </xdr:cNvSpPr>
      </xdr:nvSpPr>
      <xdr:spPr bwMode="auto">
        <a:xfrm>
          <a:off x="3876675" y="2906077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656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114300</xdr:rowOff>
    </xdr:to>
    <xdr:sp macro="" textlink="">
      <xdr:nvSpPr>
        <xdr:cNvPr id="4622657" name="Text Box 1137"/>
        <xdr:cNvSpPr txBox="1">
          <a:spLocks noChangeArrowheads="1"/>
        </xdr:cNvSpPr>
      </xdr:nvSpPr>
      <xdr:spPr bwMode="auto">
        <a:xfrm>
          <a:off x="3876675" y="2906077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658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114300</xdr:rowOff>
    </xdr:to>
    <xdr:sp macro="" textlink="">
      <xdr:nvSpPr>
        <xdr:cNvPr id="4622659" name="Text Box 1137"/>
        <xdr:cNvSpPr txBox="1">
          <a:spLocks noChangeArrowheads="1"/>
        </xdr:cNvSpPr>
      </xdr:nvSpPr>
      <xdr:spPr bwMode="auto">
        <a:xfrm>
          <a:off x="3876675" y="2906077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114300</xdr:rowOff>
    </xdr:to>
    <xdr:sp macro="" textlink="">
      <xdr:nvSpPr>
        <xdr:cNvPr id="4622660" name="Text Box 1137"/>
        <xdr:cNvSpPr txBox="1">
          <a:spLocks noChangeArrowheads="1"/>
        </xdr:cNvSpPr>
      </xdr:nvSpPr>
      <xdr:spPr bwMode="auto">
        <a:xfrm>
          <a:off x="3876675" y="2906077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114300</xdr:rowOff>
    </xdr:to>
    <xdr:sp macro="" textlink="">
      <xdr:nvSpPr>
        <xdr:cNvPr id="4622661" name="Text Box 1137"/>
        <xdr:cNvSpPr txBox="1">
          <a:spLocks noChangeArrowheads="1"/>
        </xdr:cNvSpPr>
      </xdr:nvSpPr>
      <xdr:spPr bwMode="auto">
        <a:xfrm>
          <a:off x="3876675" y="2906077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114300</xdr:rowOff>
    </xdr:to>
    <xdr:sp macro="" textlink="">
      <xdr:nvSpPr>
        <xdr:cNvPr id="4622662" name="Text Box 1137"/>
        <xdr:cNvSpPr txBox="1">
          <a:spLocks noChangeArrowheads="1"/>
        </xdr:cNvSpPr>
      </xdr:nvSpPr>
      <xdr:spPr bwMode="auto">
        <a:xfrm>
          <a:off x="3876675" y="2906077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663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114300</xdr:rowOff>
    </xdr:to>
    <xdr:sp macro="" textlink="">
      <xdr:nvSpPr>
        <xdr:cNvPr id="4622664" name="Text Box 1137"/>
        <xdr:cNvSpPr txBox="1">
          <a:spLocks noChangeArrowheads="1"/>
        </xdr:cNvSpPr>
      </xdr:nvSpPr>
      <xdr:spPr bwMode="auto">
        <a:xfrm>
          <a:off x="3876675" y="2906077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665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666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667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28575</xdr:rowOff>
    </xdr:to>
    <xdr:sp macro="" textlink="">
      <xdr:nvSpPr>
        <xdr:cNvPr id="4622668" name="Text Box 1137"/>
        <xdr:cNvSpPr txBox="1">
          <a:spLocks noChangeArrowheads="1"/>
        </xdr:cNvSpPr>
      </xdr:nvSpPr>
      <xdr:spPr bwMode="auto">
        <a:xfrm>
          <a:off x="3876675" y="290607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28575</xdr:rowOff>
    </xdr:to>
    <xdr:sp macro="" textlink="">
      <xdr:nvSpPr>
        <xdr:cNvPr id="4622669" name="Text Box 1137"/>
        <xdr:cNvSpPr txBox="1">
          <a:spLocks noChangeArrowheads="1"/>
        </xdr:cNvSpPr>
      </xdr:nvSpPr>
      <xdr:spPr bwMode="auto">
        <a:xfrm>
          <a:off x="3876675" y="290607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670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671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672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673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674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675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676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677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114300</xdr:rowOff>
    </xdr:to>
    <xdr:sp macro="" textlink="">
      <xdr:nvSpPr>
        <xdr:cNvPr id="4622678" name="Text Box 1137"/>
        <xdr:cNvSpPr txBox="1">
          <a:spLocks noChangeArrowheads="1"/>
        </xdr:cNvSpPr>
      </xdr:nvSpPr>
      <xdr:spPr bwMode="auto">
        <a:xfrm>
          <a:off x="3876675" y="2906077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114300</xdr:rowOff>
    </xdr:to>
    <xdr:sp macro="" textlink="">
      <xdr:nvSpPr>
        <xdr:cNvPr id="4622679" name="Text Box 1137"/>
        <xdr:cNvSpPr txBox="1">
          <a:spLocks noChangeArrowheads="1"/>
        </xdr:cNvSpPr>
      </xdr:nvSpPr>
      <xdr:spPr bwMode="auto">
        <a:xfrm>
          <a:off x="3876675" y="2906077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680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114300</xdr:rowOff>
    </xdr:to>
    <xdr:sp macro="" textlink="">
      <xdr:nvSpPr>
        <xdr:cNvPr id="4622681" name="Text Box 1137"/>
        <xdr:cNvSpPr txBox="1">
          <a:spLocks noChangeArrowheads="1"/>
        </xdr:cNvSpPr>
      </xdr:nvSpPr>
      <xdr:spPr bwMode="auto">
        <a:xfrm>
          <a:off x="3876675" y="2906077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682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133350</xdr:rowOff>
    </xdr:to>
    <xdr:sp macro="" textlink="">
      <xdr:nvSpPr>
        <xdr:cNvPr id="4622683" name="Text Box 1137"/>
        <xdr:cNvSpPr txBox="1">
          <a:spLocks noChangeArrowheads="1"/>
        </xdr:cNvSpPr>
      </xdr:nvSpPr>
      <xdr:spPr bwMode="auto">
        <a:xfrm>
          <a:off x="3876675" y="290607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114300</xdr:rowOff>
    </xdr:to>
    <xdr:sp macro="" textlink="">
      <xdr:nvSpPr>
        <xdr:cNvPr id="4622684" name="Text Box 1137"/>
        <xdr:cNvSpPr txBox="1">
          <a:spLocks noChangeArrowheads="1"/>
        </xdr:cNvSpPr>
      </xdr:nvSpPr>
      <xdr:spPr bwMode="auto">
        <a:xfrm>
          <a:off x="3876675" y="2906077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685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114300</xdr:rowOff>
    </xdr:to>
    <xdr:sp macro="" textlink="">
      <xdr:nvSpPr>
        <xdr:cNvPr id="4622686" name="Text Box 1137"/>
        <xdr:cNvSpPr txBox="1">
          <a:spLocks noChangeArrowheads="1"/>
        </xdr:cNvSpPr>
      </xdr:nvSpPr>
      <xdr:spPr bwMode="auto">
        <a:xfrm>
          <a:off x="3876675" y="2906077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687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114300</xdr:rowOff>
    </xdr:to>
    <xdr:sp macro="" textlink="">
      <xdr:nvSpPr>
        <xdr:cNvPr id="4622688" name="Text Box 1137"/>
        <xdr:cNvSpPr txBox="1">
          <a:spLocks noChangeArrowheads="1"/>
        </xdr:cNvSpPr>
      </xdr:nvSpPr>
      <xdr:spPr bwMode="auto">
        <a:xfrm>
          <a:off x="3876675" y="2906077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689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690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691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692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693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694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695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696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697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698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699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700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701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702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703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704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705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706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707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708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709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710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711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712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713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714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715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716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717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718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719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142875</xdr:rowOff>
    </xdr:to>
    <xdr:sp macro="" textlink="">
      <xdr:nvSpPr>
        <xdr:cNvPr id="4622720" name="Text Box 1137"/>
        <xdr:cNvSpPr txBox="1">
          <a:spLocks noChangeArrowheads="1"/>
        </xdr:cNvSpPr>
      </xdr:nvSpPr>
      <xdr:spPr bwMode="auto">
        <a:xfrm>
          <a:off x="387667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721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722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142875</xdr:rowOff>
    </xdr:to>
    <xdr:sp macro="" textlink="">
      <xdr:nvSpPr>
        <xdr:cNvPr id="4622723" name="Text Box 1137"/>
        <xdr:cNvSpPr txBox="1">
          <a:spLocks noChangeArrowheads="1"/>
        </xdr:cNvSpPr>
      </xdr:nvSpPr>
      <xdr:spPr bwMode="auto">
        <a:xfrm>
          <a:off x="387667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724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725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726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727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728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133350</xdr:rowOff>
    </xdr:to>
    <xdr:sp macro="" textlink="">
      <xdr:nvSpPr>
        <xdr:cNvPr id="4622729" name="Text Box 1137"/>
        <xdr:cNvSpPr txBox="1">
          <a:spLocks noChangeArrowheads="1"/>
        </xdr:cNvSpPr>
      </xdr:nvSpPr>
      <xdr:spPr bwMode="auto">
        <a:xfrm>
          <a:off x="3876675" y="290607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730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731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133350</xdr:rowOff>
    </xdr:to>
    <xdr:sp macro="" textlink="">
      <xdr:nvSpPr>
        <xdr:cNvPr id="4622732" name="Text Box 1137"/>
        <xdr:cNvSpPr txBox="1">
          <a:spLocks noChangeArrowheads="1"/>
        </xdr:cNvSpPr>
      </xdr:nvSpPr>
      <xdr:spPr bwMode="auto">
        <a:xfrm>
          <a:off x="3876675" y="290607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733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734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735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736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737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738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739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740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741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742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743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744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745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746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747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748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749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750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751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752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753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754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755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756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757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758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759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760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761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762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763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764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765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766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767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768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769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770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771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772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142875</xdr:rowOff>
    </xdr:to>
    <xdr:sp macro="" textlink="">
      <xdr:nvSpPr>
        <xdr:cNvPr id="4622773" name="Text Box 1137"/>
        <xdr:cNvSpPr txBox="1">
          <a:spLocks noChangeArrowheads="1"/>
        </xdr:cNvSpPr>
      </xdr:nvSpPr>
      <xdr:spPr bwMode="auto">
        <a:xfrm>
          <a:off x="387667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774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775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142875</xdr:rowOff>
    </xdr:to>
    <xdr:sp macro="" textlink="">
      <xdr:nvSpPr>
        <xdr:cNvPr id="4622776" name="Text Box 1137"/>
        <xdr:cNvSpPr txBox="1">
          <a:spLocks noChangeArrowheads="1"/>
        </xdr:cNvSpPr>
      </xdr:nvSpPr>
      <xdr:spPr bwMode="auto">
        <a:xfrm>
          <a:off x="387667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777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778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779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780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781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133350</xdr:rowOff>
    </xdr:to>
    <xdr:sp macro="" textlink="">
      <xdr:nvSpPr>
        <xdr:cNvPr id="4622782" name="Text Box 1137"/>
        <xdr:cNvSpPr txBox="1">
          <a:spLocks noChangeArrowheads="1"/>
        </xdr:cNvSpPr>
      </xdr:nvSpPr>
      <xdr:spPr bwMode="auto">
        <a:xfrm>
          <a:off x="3876675" y="290607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783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784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133350</xdr:rowOff>
    </xdr:to>
    <xdr:sp macro="" textlink="">
      <xdr:nvSpPr>
        <xdr:cNvPr id="4622785" name="Text Box 1137"/>
        <xdr:cNvSpPr txBox="1">
          <a:spLocks noChangeArrowheads="1"/>
        </xdr:cNvSpPr>
      </xdr:nvSpPr>
      <xdr:spPr bwMode="auto">
        <a:xfrm>
          <a:off x="3876675" y="290607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786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787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788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789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790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791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792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793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794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795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796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797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798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799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800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801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802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803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804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805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806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807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47625</xdr:rowOff>
    </xdr:to>
    <xdr:sp macro="" textlink="">
      <xdr:nvSpPr>
        <xdr:cNvPr id="4622808" name="Text Box 1137"/>
        <xdr:cNvSpPr txBox="1">
          <a:spLocks noChangeArrowheads="1"/>
        </xdr:cNvSpPr>
      </xdr:nvSpPr>
      <xdr:spPr bwMode="auto">
        <a:xfrm>
          <a:off x="3876675" y="29060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9525</xdr:rowOff>
    </xdr:to>
    <xdr:sp macro="" textlink="">
      <xdr:nvSpPr>
        <xdr:cNvPr id="4622809" name="Text Box 1137"/>
        <xdr:cNvSpPr txBox="1">
          <a:spLocks noChangeArrowheads="1"/>
        </xdr:cNvSpPr>
      </xdr:nvSpPr>
      <xdr:spPr bwMode="auto">
        <a:xfrm>
          <a:off x="3876675" y="29060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810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811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812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813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814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815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816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817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818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819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820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821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822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823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824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152400</xdr:rowOff>
    </xdr:to>
    <xdr:sp macro="" textlink="">
      <xdr:nvSpPr>
        <xdr:cNvPr id="4622825" name="Text Box 1137"/>
        <xdr:cNvSpPr txBox="1">
          <a:spLocks noChangeArrowheads="1"/>
        </xdr:cNvSpPr>
      </xdr:nvSpPr>
      <xdr:spPr bwMode="auto">
        <a:xfrm>
          <a:off x="3876675" y="290607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2826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827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2828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829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152400</xdr:rowOff>
    </xdr:to>
    <xdr:sp macro="" textlink="">
      <xdr:nvSpPr>
        <xdr:cNvPr id="4622830" name="Text Box 1137"/>
        <xdr:cNvSpPr txBox="1">
          <a:spLocks noChangeArrowheads="1"/>
        </xdr:cNvSpPr>
      </xdr:nvSpPr>
      <xdr:spPr bwMode="auto">
        <a:xfrm>
          <a:off x="3876675" y="290607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2831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2832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833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834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835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836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837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142875</xdr:rowOff>
    </xdr:to>
    <xdr:sp macro="" textlink="">
      <xdr:nvSpPr>
        <xdr:cNvPr id="4622838" name="Text Box 1137"/>
        <xdr:cNvSpPr txBox="1">
          <a:spLocks noChangeArrowheads="1"/>
        </xdr:cNvSpPr>
      </xdr:nvSpPr>
      <xdr:spPr bwMode="auto">
        <a:xfrm>
          <a:off x="387667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2839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840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2841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842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142875</xdr:rowOff>
    </xdr:to>
    <xdr:sp macro="" textlink="">
      <xdr:nvSpPr>
        <xdr:cNvPr id="4622843" name="Text Box 1137"/>
        <xdr:cNvSpPr txBox="1">
          <a:spLocks noChangeArrowheads="1"/>
        </xdr:cNvSpPr>
      </xdr:nvSpPr>
      <xdr:spPr bwMode="auto">
        <a:xfrm>
          <a:off x="387667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2844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2845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846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847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848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849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850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851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852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853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854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855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856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857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858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859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860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2861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862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2863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864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2865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2866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867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868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869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870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871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142875</xdr:rowOff>
    </xdr:to>
    <xdr:sp macro="" textlink="">
      <xdr:nvSpPr>
        <xdr:cNvPr id="4622872" name="Text Box 1137"/>
        <xdr:cNvSpPr txBox="1">
          <a:spLocks noChangeArrowheads="1"/>
        </xdr:cNvSpPr>
      </xdr:nvSpPr>
      <xdr:spPr bwMode="auto">
        <a:xfrm>
          <a:off x="387667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2873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874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2875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876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142875</xdr:rowOff>
    </xdr:to>
    <xdr:sp macro="" textlink="">
      <xdr:nvSpPr>
        <xdr:cNvPr id="4622877" name="Text Box 1137"/>
        <xdr:cNvSpPr txBox="1">
          <a:spLocks noChangeArrowheads="1"/>
        </xdr:cNvSpPr>
      </xdr:nvSpPr>
      <xdr:spPr bwMode="auto">
        <a:xfrm>
          <a:off x="387667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2878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2879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880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881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882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883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884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885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152400</xdr:rowOff>
    </xdr:to>
    <xdr:sp macro="" textlink="">
      <xdr:nvSpPr>
        <xdr:cNvPr id="4622886" name="Text Box 1137"/>
        <xdr:cNvSpPr txBox="1">
          <a:spLocks noChangeArrowheads="1"/>
        </xdr:cNvSpPr>
      </xdr:nvSpPr>
      <xdr:spPr bwMode="auto">
        <a:xfrm>
          <a:off x="3876675" y="290607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2887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2888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152400</xdr:rowOff>
    </xdr:to>
    <xdr:sp macro="" textlink="">
      <xdr:nvSpPr>
        <xdr:cNvPr id="4622889" name="Text Box 1137"/>
        <xdr:cNvSpPr txBox="1">
          <a:spLocks noChangeArrowheads="1"/>
        </xdr:cNvSpPr>
      </xdr:nvSpPr>
      <xdr:spPr bwMode="auto">
        <a:xfrm>
          <a:off x="3876675" y="290607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2890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2891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892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893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894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142875</xdr:rowOff>
    </xdr:to>
    <xdr:sp macro="" textlink="">
      <xdr:nvSpPr>
        <xdr:cNvPr id="4622895" name="Text Box 1137"/>
        <xdr:cNvSpPr txBox="1">
          <a:spLocks noChangeArrowheads="1"/>
        </xdr:cNvSpPr>
      </xdr:nvSpPr>
      <xdr:spPr bwMode="auto">
        <a:xfrm>
          <a:off x="387667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2896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2897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142875</xdr:rowOff>
    </xdr:to>
    <xdr:sp macro="" textlink="">
      <xdr:nvSpPr>
        <xdr:cNvPr id="4622898" name="Text Box 1137"/>
        <xdr:cNvSpPr txBox="1">
          <a:spLocks noChangeArrowheads="1"/>
        </xdr:cNvSpPr>
      </xdr:nvSpPr>
      <xdr:spPr bwMode="auto">
        <a:xfrm>
          <a:off x="387667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2899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2900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901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902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903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904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905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906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152400</xdr:rowOff>
    </xdr:to>
    <xdr:sp macro="" textlink="">
      <xdr:nvSpPr>
        <xdr:cNvPr id="4622907" name="Text Box 1137"/>
        <xdr:cNvSpPr txBox="1">
          <a:spLocks noChangeArrowheads="1"/>
        </xdr:cNvSpPr>
      </xdr:nvSpPr>
      <xdr:spPr bwMode="auto">
        <a:xfrm>
          <a:off x="3876675" y="290607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2908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2909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152400</xdr:rowOff>
    </xdr:to>
    <xdr:sp macro="" textlink="">
      <xdr:nvSpPr>
        <xdr:cNvPr id="4622910" name="Text Box 1137"/>
        <xdr:cNvSpPr txBox="1">
          <a:spLocks noChangeArrowheads="1"/>
        </xdr:cNvSpPr>
      </xdr:nvSpPr>
      <xdr:spPr bwMode="auto">
        <a:xfrm>
          <a:off x="3876675" y="290607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2911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2912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913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914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915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142875</xdr:rowOff>
    </xdr:to>
    <xdr:sp macro="" textlink="">
      <xdr:nvSpPr>
        <xdr:cNvPr id="4622916" name="Text Box 1137"/>
        <xdr:cNvSpPr txBox="1">
          <a:spLocks noChangeArrowheads="1"/>
        </xdr:cNvSpPr>
      </xdr:nvSpPr>
      <xdr:spPr bwMode="auto">
        <a:xfrm>
          <a:off x="387667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2917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2918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142875</xdr:rowOff>
    </xdr:to>
    <xdr:sp macro="" textlink="">
      <xdr:nvSpPr>
        <xdr:cNvPr id="4622919" name="Text Box 1137"/>
        <xdr:cNvSpPr txBox="1">
          <a:spLocks noChangeArrowheads="1"/>
        </xdr:cNvSpPr>
      </xdr:nvSpPr>
      <xdr:spPr bwMode="auto">
        <a:xfrm>
          <a:off x="387667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2920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2921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922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923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924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925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926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927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2928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2929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2930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2931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932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933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934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935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936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937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938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939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940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941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942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943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944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945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946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947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152400</xdr:rowOff>
    </xdr:to>
    <xdr:sp macro="" textlink="">
      <xdr:nvSpPr>
        <xdr:cNvPr id="4622948" name="Text Box 1137"/>
        <xdr:cNvSpPr txBox="1">
          <a:spLocks noChangeArrowheads="1"/>
        </xdr:cNvSpPr>
      </xdr:nvSpPr>
      <xdr:spPr bwMode="auto">
        <a:xfrm>
          <a:off x="3876675" y="290607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2949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950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2951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952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152400</xdr:rowOff>
    </xdr:to>
    <xdr:sp macro="" textlink="">
      <xdr:nvSpPr>
        <xdr:cNvPr id="4622953" name="Text Box 1137"/>
        <xdr:cNvSpPr txBox="1">
          <a:spLocks noChangeArrowheads="1"/>
        </xdr:cNvSpPr>
      </xdr:nvSpPr>
      <xdr:spPr bwMode="auto">
        <a:xfrm>
          <a:off x="3876675" y="290607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2954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2955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956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957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958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959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960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142875</xdr:rowOff>
    </xdr:to>
    <xdr:sp macro="" textlink="">
      <xdr:nvSpPr>
        <xdr:cNvPr id="4622961" name="Text Box 1137"/>
        <xdr:cNvSpPr txBox="1">
          <a:spLocks noChangeArrowheads="1"/>
        </xdr:cNvSpPr>
      </xdr:nvSpPr>
      <xdr:spPr bwMode="auto">
        <a:xfrm>
          <a:off x="387667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2962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963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2964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965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142875</xdr:rowOff>
    </xdr:to>
    <xdr:sp macro="" textlink="">
      <xdr:nvSpPr>
        <xdr:cNvPr id="4622966" name="Text Box 1137"/>
        <xdr:cNvSpPr txBox="1">
          <a:spLocks noChangeArrowheads="1"/>
        </xdr:cNvSpPr>
      </xdr:nvSpPr>
      <xdr:spPr bwMode="auto">
        <a:xfrm>
          <a:off x="387667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2967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2968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969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970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971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972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973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974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975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976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977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978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979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980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981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982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983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2984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985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2986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987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2988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2989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990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991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992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2993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994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142875</xdr:rowOff>
    </xdr:to>
    <xdr:sp macro="" textlink="">
      <xdr:nvSpPr>
        <xdr:cNvPr id="4622995" name="Text Box 1137"/>
        <xdr:cNvSpPr txBox="1">
          <a:spLocks noChangeArrowheads="1"/>
        </xdr:cNvSpPr>
      </xdr:nvSpPr>
      <xdr:spPr bwMode="auto">
        <a:xfrm>
          <a:off x="387667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2996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997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2998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97</xdr:row>
      <xdr:rowOff>76200</xdr:rowOff>
    </xdr:to>
    <xdr:sp macro="" textlink="">
      <xdr:nvSpPr>
        <xdr:cNvPr id="4622999" name="Text Box 1137"/>
        <xdr:cNvSpPr txBox="1">
          <a:spLocks noChangeArrowheads="1"/>
        </xdr:cNvSpPr>
      </xdr:nvSpPr>
      <xdr:spPr bwMode="auto">
        <a:xfrm>
          <a:off x="3876675" y="29060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142875</xdr:rowOff>
    </xdr:to>
    <xdr:sp macro="" textlink="">
      <xdr:nvSpPr>
        <xdr:cNvPr id="4623000" name="Text Box 1137"/>
        <xdr:cNvSpPr txBox="1">
          <a:spLocks noChangeArrowheads="1"/>
        </xdr:cNvSpPr>
      </xdr:nvSpPr>
      <xdr:spPr bwMode="auto">
        <a:xfrm>
          <a:off x="387667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001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002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3003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3004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3005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3006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3007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3008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152400</xdr:rowOff>
    </xdr:to>
    <xdr:sp macro="" textlink="">
      <xdr:nvSpPr>
        <xdr:cNvPr id="4623009" name="Text Box 1137"/>
        <xdr:cNvSpPr txBox="1">
          <a:spLocks noChangeArrowheads="1"/>
        </xdr:cNvSpPr>
      </xdr:nvSpPr>
      <xdr:spPr bwMode="auto">
        <a:xfrm>
          <a:off x="3876675" y="290607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010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011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152400</xdr:rowOff>
    </xdr:to>
    <xdr:sp macro="" textlink="">
      <xdr:nvSpPr>
        <xdr:cNvPr id="4623012" name="Text Box 1137"/>
        <xdr:cNvSpPr txBox="1">
          <a:spLocks noChangeArrowheads="1"/>
        </xdr:cNvSpPr>
      </xdr:nvSpPr>
      <xdr:spPr bwMode="auto">
        <a:xfrm>
          <a:off x="3876675" y="290607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013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014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3015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3016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3017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142875</xdr:rowOff>
    </xdr:to>
    <xdr:sp macro="" textlink="">
      <xdr:nvSpPr>
        <xdr:cNvPr id="4623018" name="Text Box 1137"/>
        <xdr:cNvSpPr txBox="1">
          <a:spLocks noChangeArrowheads="1"/>
        </xdr:cNvSpPr>
      </xdr:nvSpPr>
      <xdr:spPr bwMode="auto">
        <a:xfrm>
          <a:off x="387667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019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020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142875</xdr:rowOff>
    </xdr:to>
    <xdr:sp macro="" textlink="">
      <xdr:nvSpPr>
        <xdr:cNvPr id="4623021" name="Text Box 1137"/>
        <xdr:cNvSpPr txBox="1">
          <a:spLocks noChangeArrowheads="1"/>
        </xdr:cNvSpPr>
      </xdr:nvSpPr>
      <xdr:spPr bwMode="auto">
        <a:xfrm>
          <a:off x="387667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022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023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3024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3025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3026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3027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3028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3029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152400</xdr:rowOff>
    </xdr:to>
    <xdr:sp macro="" textlink="">
      <xdr:nvSpPr>
        <xdr:cNvPr id="4623030" name="Text Box 1137"/>
        <xdr:cNvSpPr txBox="1">
          <a:spLocks noChangeArrowheads="1"/>
        </xdr:cNvSpPr>
      </xdr:nvSpPr>
      <xdr:spPr bwMode="auto">
        <a:xfrm>
          <a:off x="3876675" y="290607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031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032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152400</xdr:rowOff>
    </xdr:to>
    <xdr:sp macro="" textlink="">
      <xdr:nvSpPr>
        <xdr:cNvPr id="4623033" name="Text Box 1137"/>
        <xdr:cNvSpPr txBox="1">
          <a:spLocks noChangeArrowheads="1"/>
        </xdr:cNvSpPr>
      </xdr:nvSpPr>
      <xdr:spPr bwMode="auto">
        <a:xfrm>
          <a:off x="3876675" y="290607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034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035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3036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3037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3038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142875</xdr:rowOff>
    </xdr:to>
    <xdr:sp macro="" textlink="">
      <xdr:nvSpPr>
        <xdr:cNvPr id="4623039" name="Text Box 1137"/>
        <xdr:cNvSpPr txBox="1">
          <a:spLocks noChangeArrowheads="1"/>
        </xdr:cNvSpPr>
      </xdr:nvSpPr>
      <xdr:spPr bwMode="auto">
        <a:xfrm>
          <a:off x="387667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040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041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142875</xdr:rowOff>
    </xdr:to>
    <xdr:sp macro="" textlink="">
      <xdr:nvSpPr>
        <xdr:cNvPr id="4623042" name="Text Box 1137"/>
        <xdr:cNvSpPr txBox="1">
          <a:spLocks noChangeArrowheads="1"/>
        </xdr:cNvSpPr>
      </xdr:nvSpPr>
      <xdr:spPr bwMode="auto">
        <a:xfrm>
          <a:off x="387667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043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044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3045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3046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3047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3048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3049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3050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051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052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053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054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19050</xdr:rowOff>
    </xdr:to>
    <xdr:sp macro="" textlink="">
      <xdr:nvSpPr>
        <xdr:cNvPr id="4623055" name="Text Box 1137"/>
        <xdr:cNvSpPr txBox="1">
          <a:spLocks noChangeArrowheads="1"/>
        </xdr:cNvSpPr>
      </xdr:nvSpPr>
      <xdr:spPr bwMode="auto">
        <a:xfrm>
          <a:off x="3876675" y="2906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152400</xdr:rowOff>
    </xdr:to>
    <xdr:sp macro="" textlink="">
      <xdr:nvSpPr>
        <xdr:cNvPr id="4623056" name="Text Box 1137"/>
        <xdr:cNvSpPr txBox="1">
          <a:spLocks noChangeArrowheads="1"/>
        </xdr:cNvSpPr>
      </xdr:nvSpPr>
      <xdr:spPr bwMode="auto">
        <a:xfrm>
          <a:off x="3876675" y="290607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057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058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152400</xdr:rowOff>
    </xdr:to>
    <xdr:sp macro="" textlink="">
      <xdr:nvSpPr>
        <xdr:cNvPr id="4623059" name="Text Box 1137"/>
        <xdr:cNvSpPr txBox="1">
          <a:spLocks noChangeArrowheads="1"/>
        </xdr:cNvSpPr>
      </xdr:nvSpPr>
      <xdr:spPr bwMode="auto">
        <a:xfrm>
          <a:off x="3876675" y="290607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060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061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142875</xdr:rowOff>
    </xdr:to>
    <xdr:sp macro="" textlink="">
      <xdr:nvSpPr>
        <xdr:cNvPr id="4623062" name="Text Box 1137"/>
        <xdr:cNvSpPr txBox="1">
          <a:spLocks noChangeArrowheads="1"/>
        </xdr:cNvSpPr>
      </xdr:nvSpPr>
      <xdr:spPr bwMode="auto">
        <a:xfrm>
          <a:off x="387667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063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064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142875</xdr:rowOff>
    </xdr:to>
    <xdr:sp macro="" textlink="">
      <xdr:nvSpPr>
        <xdr:cNvPr id="4623065" name="Text Box 1137"/>
        <xdr:cNvSpPr txBox="1">
          <a:spLocks noChangeArrowheads="1"/>
        </xdr:cNvSpPr>
      </xdr:nvSpPr>
      <xdr:spPr bwMode="auto">
        <a:xfrm>
          <a:off x="387667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066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067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068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069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070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071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142875</xdr:rowOff>
    </xdr:to>
    <xdr:sp macro="" textlink="">
      <xdr:nvSpPr>
        <xdr:cNvPr id="4623072" name="Text Box 1137"/>
        <xdr:cNvSpPr txBox="1">
          <a:spLocks noChangeArrowheads="1"/>
        </xdr:cNvSpPr>
      </xdr:nvSpPr>
      <xdr:spPr bwMode="auto">
        <a:xfrm>
          <a:off x="387667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073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074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142875</xdr:rowOff>
    </xdr:to>
    <xdr:sp macro="" textlink="">
      <xdr:nvSpPr>
        <xdr:cNvPr id="4623075" name="Text Box 1137"/>
        <xdr:cNvSpPr txBox="1">
          <a:spLocks noChangeArrowheads="1"/>
        </xdr:cNvSpPr>
      </xdr:nvSpPr>
      <xdr:spPr bwMode="auto">
        <a:xfrm>
          <a:off x="387667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076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077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152400</xdr:rowOff>
    </xdr:to>
    <xdr:sp macro="" textlink="">
      <xdr:nvSpPr>
        <xdr:cNvPr id="4623078" name="Text Box 1137"/>
        <xdr:cNvSpPr txBox="1">
          <a:spLocks noChangeArrowheads="1"/>
        </xdr:cNvSpPr>
      </xdr:nvSpPr>
      <xdr:spPr bwMode="auto">
        <a:xfrm>
          <a:off x="3876675" y="290607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079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080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152400</xdr:rowOff>
    </xdr:to>
    <xdr:sp macro="" textlink="">
      <xdr:nvSpPr>
        <xdr:cNvPr id="4623081" name="Text Box 1137"/>
        <xdr:cNvSpPr txBox="1">
          <a:spLocks noChangeArrowheads="1"/>
        </xdr:cNvSpPr>
      </xdr:nvSpPr>
      <xdr:spPr bwMode="auto">
        <a:xfrm>
          <a:off x="3876675" y="290607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082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083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142875</xdr:rowOff>
    </xdr:to>
    <xdr:sp macro="" textlink="">
      <xdr:nvSpPr>
        <xdr:cNvPr id="4623084" name="Text Box 1137"/>
        <xdr:cNvSpPr txBox="1">
          <a:spLocks noChangeArrowheads="1"/>
        </xdr:cNvSpPr>
      </xdr:nvSpPr>
      <xdr:spPr bwMode="auto">
        <a:xfrm>
          <a:off x="387667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085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086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142875</xdr:rowOff>
    </xdr:to>
    <xdr:sp macro="" textlink="">
      <xdr:nvSpPr>
        <xdr:cNvPr id="4623087" name="Text Box 1137"/>
        <xdr:cNvSpPr txBox="1">
          <a:spLocks noChangeArrowheads="1"/>
        </xdr:cNvSpPr>
      </xdr:nvSpPr>
      <xdr:spPr bwMode="auto">
        <a:xfrm>
          <a:off x="387667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088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089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152400</xdr:rowOff>
    </xdr:to>
    <xdr:sp macro="" textlink="">
      <xdr:nvSpPr>
        <xdr:cNvPr id="4623090" name="Text Box 1137"/>
        <xdr:cNvSpPr txBox="1">
          <a:spLocks noChangeArrowheads="1"/>
        </xdr:cNvSpPr>
      </xdr:nvSpPr>
      <xdr:spPr bwMode="auto">
        <a:xfrm>
          <a:off x="3876675" y="290607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091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092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152400</xdr:rowOff>
    </xdr:to>
    <xdr:sp macro="" textlink="">
      <xdr:nvSpPr>
        <xdr:cNvPr id="4623093" name="Text Box 1137"/>
        <xdr:cNvSpPr txBox="1">
          <a:spLocks noChangeArrowheads="1"/>
        </xdr:cNvSpPr>
      </xdr:nvSpPr>
      <xdr:spPr bwMode="auto">
        <a:xfrm>
          <a:off x="3876675" y="290607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094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095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142875</xdr:rowOff>
    </xdr:to>
    <xdr:sp macro="" textlink="">
      <xdr:nvSpPr>
        <xdr:cNvPr id="4623096" name="Text Box 1137"/>
        <xdr:cNvSpPr txBox="1">
          <a:spLocks noChangeArrowheads="1"/>
        </xdr:cNvSpPr>
      </xdr:nvSpPr>
      <xdr:spPr bwMode="auto">
        <a:xfrm>
          <a:off x="387667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097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098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142875</xdr:rowOff>
    </xdr:to>
    <xdr:sp macro="" textlink="">
      <xdr:nvSpPr>
        <xdr:cNvPr id="4623099" name="Text Box 1137"/>
        <xdr:cNvSpPr txBox="1">
          <a:spLocks noChangeArrowheads="1"/>
        </xdr:cNvSpPr>
      </xdr:nvSpPr>
      <xdr:spPr bwMode="auto">
        <a:xfrm>
          <a:off x="387667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100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101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102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103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104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105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152400</xdr:rowOff>
    </xdr:to>
    <xdr:sp macro="" textlink="">
      <xdr:nvSpPr>
        <xdr:cNvPr id="4623106" name="Text Box 1137"/>
        <xdr:cNvSpPr txBox="1">
          <a:spLocks noChangeArrowheads="1"/>
        </xdr:cNvSpPr>
      </xdr:nvSpPr>
      <xdr:spPr bwMode="auto">
        <a:xfrm>
          <a:off x="3876675" y="290607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107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108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152400</xdr:rowOff>
    </xdr:to>
    <xdr:sp macro="" textlink="">
      <xdr:nvSpPr>
        <xdr:cNvPr id="4623109" name="Text Box 1137"/>
        <xdr:cNvSpPr txBox="1">
          <a:spLocks noChangeArrowheads="1"/>
        </xdr:cNvSpPr>
      </xdr:nvSpPr>
      <xdr:spPr bwMode="auto">
        <a:xfrm>
          <a:off x="3876675" y="290607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110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111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142875</xdr:rowOff>
    </xdr:to>
    <xdr:sp macro="" textlink="">
      <xdr:nvSpPr>
        <xdr:cNvPr id="4623112" name="Text Box 1137"/>
        <xdr:cNvSpPr txBox="1">
          <a:spLocks noChangeArrowheads="1"/>
        </xdr:cNvSpPr>
      </xdr:nvSpPr>
      <xdr:spPr bwMode="auto">
        <a:xfrm>
          <a:off x="387667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113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114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142875</xdr:rowOff>
    </xdr:to>
    <xdr:sp macro="" textlink="">
      <xdr:nvSpPr>
        <xdr:cNvPr id="4623115" name="Text Box 1137"/>
        <xdr:cNvSpPr txBox="1">
          <a:spLocks noChangeArrowheads="1"/>
        </xdr:cNvSpPr>
      </xdr:nvSpPr>
      <xdr:spPr bwMode="auto">
        <a:xfrm>
          <a:off x="387667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116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117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118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119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120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121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142875</xdr:rowOff>
    </xdr:to>
    <xdr:sp macro="" textlink="">
      <xdr:nvSpPr>
        <xdr:cNvPr id="4623122" name="Text Box 1137"/>
        <xdr:cNvSpPr txBox="1">
          <a:spLocks noChangeArrowheads="1"/>
        </xdr:cNvSpPr>
      </xdr:nvSpPr>
      <xdr:spPr bwMode="auto">
        <a:xfrm>
          <a:off x="387667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123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124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142875</xdr:rowOff>
    </xdr:to>
    <xdr:sp macro="" textlink="">
      <xdr:nvSpPr>
        <xdr:cNvPr id="4623125" name="Text Box 1137"/>
        <xdr:cNvSpPr txBox="1">
          <a:spLocks noChangeArrowheads="1"/>
        </xdr:cNvSpPr>
      </xdr:nvSpPr>
      <xdr:spPr bwMode="auto">
        <a:xfrm>
          <a:off x="387667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126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127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152400</xdr:rowOff>
    </xdr:to>
    <xdr:sp macro="" textlink="">
      <xdr:nvSpPr>
        <xdr:cNvPr id="4623128" name="Text Box 1137"/>
        <xdr:cNvSpPr txBox="1">
          <a:spLocks noChangeArrowheads="1"/>
        </xdr:cNvSpPr>
      </xdr:nvSpPr>
      <xdr:spPr bwMode="auto">
        <a:xfrm>
          <a:off x="3876675" y="290607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129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130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152400</xdr:rowOff>
    </xdr:to>
    <xdr:sp macro="" textlink="">
      <xdr:nvSpPr>
        <xdr:cNvPr id="4623131" name="Text Box 1137"/>
        <xdr:cNvSpPr txBox="1">
          <a:spLocks noChangeArrowheads="1"/>
        </xdr:cNvSpPr>
      </xdr:nvSpPr>
      <xdr:spPr bwMode="auto">
        <a:xfrm>
          <a:off x="3876675" y="290607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132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133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142875</xdr:rowOff>
    </xdr:to>
    <xdr:sp macro="" textlink="">
      <xdr:nvSpPr>
        <xdr:cNvPr id="4623134" name="Text Box 1137"/>
        <xdr:cNvSpPr txBox="1">
          <a:spLocks noChangeArrowheads="1"/>
        </xdr:cNvSpPr>
      </xdr:nvSpPr>
      <xdr:spPr bwMode="auto">
        <a:xfrm>
          <a:off x="387667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135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136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142875</xdr:rowOff>
    </xdr:to>
    <xdr:sp macro="" textlink="">
      <xdr:nvSpPr>
        <xdr:cNvPr id="4623137" name="Text Box 1137"/>
        <xdr:cNvSpPr txBox="1">
          <a:spLocks noChangeArrowheads="1"/>
        </xdr:cNvSpPr>
      </xdr:nvSpPr>
      <xdr:spPr bwMode="auto">
        <a:xfrm>
          <a:off x="387667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138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139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152400</xdr:rowOff>
    </xdr:to>
    <xdr:sp macro="" textlink="">
      <xdr:nvSpPr>
        <xdr:cNvPr id="4623140" name="Text Box 1137"/>
        <xdr:cNvSpPr txBox="1">
          <a:spLocks noChangeArrowheads="1"/>
        </xdr:cNvSpPr>
      </xdr:nvSpPr>
      <xdr:spPr bwMode="auto">
        <a:xfrm>
          <a:off x="3876675" y="290607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141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142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152400</xdr:rowOff>
    </xdr:to>
    <xdr:sp macro="" textlink="">
      <xdr:nvSpPr>
        <xdr:cNvPr id="4623143" name="Text Box 1137"/>
        <xdr:cNvSpPr txBox="1">
          <a:spLocks noChangeArrowheads="1"/>
        </xdr:cNvSpPr>
      </xdr:nvSpPr>
      <xdr:spPr bwMode="auto">
        <a:xfrm>
          <a:off x="3876675" y="290607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144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145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142875</xdr:rowOff>
    </xdr:to>
    <xdr:sp macro="" textlink="">
      <xdr:nvSpPr>
        <xdr:cNvPr id="4623146" name="Text Box 1137"/>
        <xdr:cNvSpPr txBox="1">
          <a:spLocks noChangeArrowheads="1"/>
        </xdr:cNvSpPr>
      </xdr:nvSpPr>
      <xdr:spPr bwMode="auto">
        <a:xfrm>
          <a:off x="387667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147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148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142875</xdr:rowOff>
    </xdr:to>
    <xdr:sp macro="" textlink="">
      <xdr:nvSpPr>
        <xdr:cNvPr id="4623149" name="Text Box 1137"/>
        <xdr:cNvSpPr txBox="1">
          <a:spLocks noChangeArrowheads="1"/>
        </xdr:cNvSpPr>
      </xdr:nvSpPr>
      <xdr:spPr bwMode="auto">
        <a:xfrm>
          <a:off x="3876675" y="290607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150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151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152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153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154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3171825</xdr:colOff>
      <xdr:row>97</xdr:row>
      <xdr:rowOff>0</xdr:rowOff>
    </xdr:from>
    <xdr:to>
      <xdr:col>4</xdr:col>
      <xdr:colOff>66675</xdr:colOff>
      <xdr:row>98</xdr:row>
      <xdr:rowOff>57150</xdr:rowOff>
    </xdr:to>
    <xdr:sp macro="" textlink="">
      <xdr:nvSpPr>
        <xdr:cNvPr id="4623155" name="Text Box 1137"/>
        <xdr:cNvSpPr txBox="1">
          <a:spLocks noChangeArrowheads="1"/>
        </xdr:cNvSpPr>
      </xdr:nvSpPr>
      <xdr:spPr bwMode="auto">
        <a:xfrm>
          <a:off x="3876675" y="290607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156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157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158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159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160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161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162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163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164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165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166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167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168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169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170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104775</xdr:rowOff>
    </xdr:to>
    <xdr:sp macro="" textlink="">
      <xdr:nvSpPr>
        <xdr:cNvPr id="4623171" name="Text Box 1137"/>
        <xdr:cNvSpPr txBox="1">
          <a:spLocks noChangeArrowheads="1"/>
        </xdr:cNvSpPr>
      </xdr:nvSpPr>
      <xdr:spPr bwMode="auto">
        <a:xfrm>
          <a:off x="89535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172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173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174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175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104775</xdr:rowOff>
    </xdr:to>
    <xdr:sp macro="" textlink="">
      <xdr:nvSpPr>
        <xdr:cNvPr id="4623176" name="Text Box 1137"/>
        <xdr:cNvSpPr txBox="1">
          <a:spLocks noChangeArrowheads="1"/>
        </xdr:cNvSpPr>
      </xdr:nvSpPr>
      <xdr:spPr bwMode="auto">
        <a:xfrm>
          <a:off x="89535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177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178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179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180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181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182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183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184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185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186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187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188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104775</xdr:rowOff>
    </xdr:to>
    <xdr:sp macro="" textlink="">
      <xdr:nvSpPr>
        <xdr:cNvPr id="4623189" name="Text Box 1137"/>
        <xdr:cNvSpPr txBox="1">
          <a:spLocks noChangeArrowheads="1"/>
        </xdr:cNvSpPr>
      </xdr:nvSpPr>
      <xdr:spPr bwMode="auto">
        <a:xfrm>
          <a:off x="89535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190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191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192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193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104775</xdr:rowOff>
    </xdr:to>
    <xdr:sp macro="" textlink="">
      <xdr:nvSpPr>
        <xdr:cNvPr id="4623194" name="Text Box 1137"/>
        <xdr:cNvSpPr txBox="1">
          <a:spLocks noChangeArrowheads="1"/>
        </xdr:cNvSpPr>
      </xdr:nvSpPr>
      <xdr:spPr bwMode="auto">
        <a:xfrm>
          <a:off x="89535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195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196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197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198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199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200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201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95250</xdr:rowOff>
    </xdr:to>
    <xdr:sp macro="" textlink="">
      <xdr:nvSpPr>
        <xdr:cNvPr id="4623202" name="Text Box 1137"/>
        <xdr:cNvSpPr txBox="1">
          <a:spLocks noChangeArrowheads="1"/>
        </xdr:cNvSpPr>
      </xdr:nvSpPr>
      <xdr:spPr bwMode="auto">
        <a:xfrm>
          <a:off x="895350" y="28679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203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204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205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206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95250</xdr:rowOff>
    </xdr:to>
    <xdr:sp macro="" textlink="">
      <xdr:nvSpPr>
        <xdr:cNvPr id="4623207" name="Text Box 1137"/>
        <xdr:cNvSpPr txBox="1">
          <a:spLocks noChangeArrowheads="1"/>
        </xdr:cNvSpPr>
      </xdr:nvSpPr>
      <xdr:spPr bwMode="auto">
        <a:xfrm>
          <a:off x="895350" y="28679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208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209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210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211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212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213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214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95250</xdr:rowOff>
    </xdr:to>
    <xdr:sp macro="" textlink="">
      <xdr:nvSpPr>
        <xdr:cNvPr id="4623215" name="Text Box 1137"/>
        <xdr:cNvSpPr txBox="1">
          <a:spLocks noChangeArrowheads="1"/>
        </xdr:cNvSpPr>
      </xdr:nvSpPr>
      <xdr:spPr bwMode="auto">
        <a:xfrm>
          <a:off x="895350" y="28679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216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217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218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219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95250</xdr:rowOff>
    </xdr:to>
    <xdr:sp macro="" textlink="">
      <xdr:nvSpPr>
        <xdr:cNvPr id="4623220" name="Text Box 1137"/>
        <xdr:cNvSpPr txBox="1">
          <a:spLocks noChangeArrowheads="1"/>
        </xdr:cNvSpPr>
      </xdr:nvSpPr>
      <xdr:spPr bwMode="auto">
        <a:xfrm>
          <a:off x="895350" y="28679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221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222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223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224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225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226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227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228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229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230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231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232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233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234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235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236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237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97</xdr:row>
      <xdr:rowOff>19050</xdr:rowOff>
    </xdr:to>
    <xdr:sp macro="" textlink="">
      <xdr:nvSpPr>
        <xdr:cNvPr id="4623238" name="Text Box 1137"/>
        <xdr:cNvSpPr txBox="1">
          <a:spLocks noChangeArrowheads="1"/>
        </xdr:cNvSpPr>
      </xdr:nvSpPr>
      <xdr:spPr bwMode="auto">
        <a:xfrm>
          <a:off x="895350" y="28679775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239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240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241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242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97</xdr:row>
      <xdr:rowOff>19050</xdr:rowOff>
    </xdr:to>
    <xdr:sp macro="" textlink="">
      <xdr:nvSpPr>
        <xdr:cNvPr id="4623243" name="Text Box 1137"/>
        <xdr:cNvSpPr txBox="1">
          <a:spLocks noChangeArrowheads="1"/>
        </xdr:cNvSpPr>
      </xdr:nvSpPr>
      <xdr:spPr bwMode="auto">
        <a:xfrm>
          <a:off x="895350" y="28679775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244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245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246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247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248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249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250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251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252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253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254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255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104775</xdr:rowOff>
    </xdr:to>
    <xdr:sp macro="" textlink="">
      <xdr:nvSpPr>
        <xdr:cNvPr id="4623256" name="Text Box 1137"/>
        <xdr:cNvSpPr txBox="1">
          <a:spLocks noChangeArrowheads="1"/>
        </xdr:cNvSpPr>
      </xdr:nvSpPr>
      <xdr:spPr bwMode="auto">
        <a:xfrm>
          <a:off x="89535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257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258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259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260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104775</xdr:rowOff>
    </xdr:to>
    <xdr:sp macro="" textlink="">
      <xdr:nvSpPr>
        <xdr:cNvPr id="4623261" name="Text Box 1137"/>
        <xdr:cNvSpPr txBox="1">
          <a:spLocks noChangeArrowheads="1"/>
        </xdr:cNvSpPr>
      </xdr:nvSpPr>
      <xdr:spPr bwMode="auto">
        <a:xfrm>
          <a:off x="89535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262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263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264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265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266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267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268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95250</xdr:rowOff>
    </xdr:to>
    <xdr:sp macro="" textlink="">
      <xdr:nvSpPr>
        <xdr:cNvPr id="4623269" name="Text Box 1137"/>
        <xdr:cNvSpPr txBox="1">
          <a:spLocks noChangeArrowheads="1"/>
        </xdr:cNvSpPr>
      </xdr:nvSpPr>
      <xdr:spPr bwMode="auto">
        <a:xfrm>
          <a:off x="895350" y="28679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270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271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272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273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95250</xdr:rowOff>
    </xdr:to>
    <xdr:sp macro="" textlink="">
      <xdr:nvSpPr>
        <xdr:cNvPr id="4623274" name="Text Box 1137"/>
        <xdr:cNvSpPr txBox="1">
          <a:spLocks noChangeArrowheads="1"/>
        </xdr:cNvSpPr>
      </xdr:nvSpPr>
      <xdr:spPr bwMode="auto">
        <a:xfrm>
          <a:off x="895350" y="28679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275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276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277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278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279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280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281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95250</xdr:rowOff>
    </xdr:to>
    <xdr:sp macro="" textlink="">
      <xdr:nvSpPr>
        <xdr:cNvPr id="4623282" name="Text Box 1137"/>
        <xdr:cNvSpPr txBox="1">
          <a:spLocks noChangeArrowheads="1"/>
        </xdr:cNvSpPr>
      </xdr:nvSpPr>
      <xdr:spPr bwMode="auto">
        <a:xfrm>
          <a:off x="895350" y="28679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283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284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285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286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95250</xdr:rowOff>
    </xdr:to>
    <xdr:sp macro="" textlink="">
      <xdr:nvSpPr>
        <xdr:cNvPr id="4623287" name="Text Box 1137"/>
        <xdr:cNvSpPr txBox="1">
          <a:spLocks noChangeArrowheads="1"/>
        </xdr:cNvSpPr>
      </xdr:nvSpPr>
      <xdr:spPr bwMode="auto">
        <a:xfrm>
          <a:off x="895350" y="28679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288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289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290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291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292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293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294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295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296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297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298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299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97</xdr:row>
      <xdr:rowOff>9525</xdr:rowOff>
    </xdr:to>
    <xdr:sp macro="" textlink="">
      <xdr:nvSpPr>
        <xdr:cNvPr id="4623300" name="Text Box 1137"/>
        <xdr:cNvSpPr txBox="1">
          <a:spLocks noChangeArrowheads="1"/>
        </xdr:cNvSpPr>
      </xdr:nvSpPr>
      <xdr:spPr bwMode="auto">
        <a:xfrm>
          <a:off x="895350" y="2867977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301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302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303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304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305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306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307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76200</xdr:rowOff>
    </xdr:to>
    <xdr:sp macro="" textlink="">
      <xdr:nvSpPr>
        <xdr:cNvPr id="4623308" name="Text Box 1137"/>
        <xdr:cNvSpPr txBox="1">
          <a:spLocks noChangeArrowheads="1"/>
        </xdr:cNvSpPr>
      </xdr:nvSpPr>
      <xdr:spPr bwMode="auto">
        <a:xfrm>
          <a:off x="895350" y="2867977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76200</xdr:rowOff>
    </xdr:to>
    <xdr:sp macro="" textlink="">
      <xdr:nvSpPr>
        <xdr:cNvPr id="4623309" name="Text Box 1137"/>
        <xdr:cNvSpPr txBox="1">
          <a:spLocks noChangeArrowheads="1"/>
        </xdr:cNvSpPr>
      </xdr:nvSpPr>
      <xdr:spPr bwMode="auto">
        <a:xfrm>
          <a:off x="895350" y="2867977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310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76200</xdr:rowOff>
    </xdr:to>
    <xdr:sp macro="" textlink="">
      <xdr:nvSpPr>
        <xdr:cNvPr id="4623311" name="Text Box 1137"/>
        <xdr:cNvSpPr txBox="1">
          <a:spLocks noChangeArrowheads="1"/>
        </xdr:cNvSpPr>
      </xdr:nvSpPr>
      <xdr:spPr bwMode="auto">
        <a:xfrm>
          <a:off x="895350" y="2867977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312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76200</xdr:rowOff>
    </xdr:to>
    <xdr:sp macro="" textlink="">
      <xdr:nvSpPr>
        <xdr:cNvPr id="4623313" name="Text Box 1137"/>
        <xdr:cNvSpPr txBox="1">
          <a:spLocks noChangeArrowheads="1"/>
        </xdr:cNvSpPr>
      </xdr:nvSpPr>
      <xdr:spPr bwMode="auto">
        <a:xfrm>
          <a:off x="895350" y="2867977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76200</xdr:rowOff>
    </xdr:to>
    <xdr:sp macro="" textlink="">
      <xdr:nvSpPr>
        <xdr:cNvPr id="4623314" name="Text Box 1137"/>
        <xdr:cNvSpPr txBox="1">
          <a:spLocks noChangeArrowheads="1"/>
        </xdr:cNvSpPr>
      </xdr:nvSpPr>
      <xdr:spPr bwMode="auto">
        <a:xfrm>
          <a:off x="895350" y="2867977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190500</xdr:rowOff>
    </xdr:to>
    <xdr:sp macro="" textlink="">
      <xdr:nvSpPr>
        <xdr:cNvPr id="4623315" name="Text Box 1137"/>
        <xdr:cNvSpPr txBox="1">
          <a:spLocks noChangeArrowheads="1"/>
        </xdr:cNvSpPr>
      </xdr:nvSpPr>
      <xdr:spPr bwMode="auto">
        <a:xfrm>
          <a:off x="895350" y="28679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76200</xdr:rowOff>
    </xdr:to>
    <xdr:sp macro="" textlink="">
      <xdr:nvSpPr>
        <xdr:cNvPr id="4623316" name="Text Box 1137"/>
        <xdr:cNvSpPr txBox="1">
          <a:spLocks noChangeArrowheads="1"/>
        </xdr:cNvSpPr>
      </xdr:nvSpPr>
      <xdr:spPr bwMode="auto">
        <a:xfrm>
          <a:off x="895350" y="2867977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190500</xdr:rowOff>
    </xdr:to>
    <xdr:sp macro="" textlink="">
      <xdr:nvSpPr>
        <xdr:cNvPr id="4623317" name="Text Box 1137"/>
        <xdr:cNvSpPr txBox="1">
          <a:spLocks noChangeArrowheads="1"/>
        </xdr:cNvSpPr>
      </xdr:nvSpPr>
      <xdr:spPr bwMode="auto">
        <a:xfrm>
          <a:off x="895350" y="28679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76200</xdr:rowOff>
    </xdr:to>
    <xdr:sp macro="" textlink="">
      <xdr:nvSpPr>
        <xdr:cNvPr id="4623318" name="Text Box 1137"/>
        <xdr:cNvSpPr txBox="1">
          <a:spLocks noChangeArrowheads="1"/>
        </xdr:cNvSpPr>
      </xdr:nvSpPr>
      <xdr:spPr bwMode="auto">
        <a:xfrm>
          <a:off x="895350" y="2867977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319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76200</xdr:rowOff>
    </xdr:to>
    <xdr:sp macro="" textlink="">
      <xdr:nvSpPr>
        <xdr:cNvPr id="4623320" name="Text Box 1137"/>
        <xdr:cNvSpPr txBox="1">
          <a:spLocks noChangeArrowheads="1"/>
        </xdr:cNvSpPr>
      </xdr:nvSpPr>
      <xdr:spPr bwMode="auto">
        <a:xfrm>
          <a:off x="895350" y="2867977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321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76200</xdr:rowOff>
    </xdr:to>
    <xdr:sp macro="" textlink="">
      <xdr:nvSpPr>
        <xdr:cNvPr id="4623322" name="Text Box 1137"/>
        <xdr:cNvSpPr txBox="1">
          <a:spLocks noChangeArrowheads="1"/>
        </xdr:cNvSpPr>
      </xdr:nvSpPr>
      <xdr:spPr bwMode="auto">
        <a:xfrm>
          <a:off x="895350" y="2867977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76200</xdr:rowOff>
    </xdr:to>
    <xdr:sp macro="" textlink="">
      <xdr:nvSpPr>
        <xdr:cNvPr id="4623323" name="Text Box 1137"/>
        <xdr:cNvSpPr txBox="1">
          <a:spLocks noChangeArrowheads="1"/>
        </xdr:cNvSpPr>
      </xdr:nvSpPr>
      <xdr:spPr bwMode="auto">
        <a:xfrm>
          <a:off x="895350" y="2867977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76200</xdr:rowOff>
    </xdr:to>
    <xdr:sp macro="" textlink="">
      <xdr:nvSpPr>
        <xdr:cNvPr id="4623324" name="Text Box 1137"/>
        <xdr:cNvSpPr txBox="1">
          <a:spLocks noChangeArrowheads="1"/>
        </xdr:cNvSpPr>
      </xdr:nvSpPr>
      <xdr:spPr bwMode="auto">
        <a:xfrm>
          <a:off x="895350" y="2867977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76200</xdr:rowOff>
    </xdr:to>
    <xdr:sp macro="" textlink="">
      <xdr:nvSpPr>
        <xdr:cNvPr id="4623325" name="Text Box 1137"/>
        <xdr:cNvSpPr txBox="1">
          <a:spLocks noChangeArrowheads="1"/>
        </xdr:cNvSpPr>
      </xdr:nvSpPr>
      <xdr:spPr bwMode="auto">
        <a:xfrm>
          <a:off x="895350" y="2867977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326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76200</xdr:rowOff>
    </xdr:to>
    <xdr:sp macro="" textlink="">
      <xdr:nvSpPr>
        <xdr:cNvPr id="4623327" name="Text Box 1137"/>
        <xdr:cNvSpPr txBox="1">
          <a:spLocks noChangeArrowheads="1"/>
        </xdr:cNvSpPr>
      </xdr:nvSpPr>
      <xdr:spPr bwMode="auto">
        <a:xfrm>
          <a:off x="895350" y="2867977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328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329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330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190500</xdr:rowOff>
    </xdr:to>
    <xdr:sp macro="" textlink="">
      <xdr:nvSpPr>
        <xdr:cNvPr id="4623331" name="Text Box 1137"/>
        <xdr:cNvSpPr txBox="1">
          <a:spLocks noChangeArrowheads="1"/>
        </xdr:cNvSpPr>
      </xdr:nvSpPr>
      <xdr:spPr bwMode="auto">
        <a:xfrm>
          <a:off x="895350" y="28679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190500</xdr:rowOff>
    </xdr:to>
    <xdr:sp macro="" textlink="">
      <xdr:nvSpPr>
        <xdr:cNvPr id="4623332" name="Text Box 1137"/>
        <xdr:cNvSpPr txBox="1">
          <a:spLocks noChangeArrowheads="1"/>
        </xdr:cNvSpPr>
      </xdr:nvSpPr>
      <xdr:spPr bwMode="auto">
        <a:xfrm>
          <a:off x="895350" y="28679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333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334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97</xdr:row>
      <xdr:rowOff>133350</xdr:rowOff>
    </xdr:to>
    <xdr:sp macro="" textlink="">
      <xdr:nvSpPr>
        <xdr:cNvPr id="4623335" name="Text Box 1137"/>
        <xdr:cNvSpPr txBox="1">
          <a:spLocks noChangeArrowheads="1"/>
        </xdr:cNvSpPr>
      </xdr:nvSpPr>
      <xdr:spPr bwMode="auto">
        <a:xfrm>
          <a:off x="895350" y="28679775"/>
          <a:ext cx="85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336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97</xdr:row>
      <xdr:rowOff>133350</xdr:rowOff>
    </xdr:to>
    <xdr:sp macro="" textlink="">
      <xdr:nvSpPr>
        <xdr:cNvPr id="4623337" name="Text Box 1137"/>
        <xdr:cNvSpPr txBox="1">
          <a:spLocks noChangeArrowheads="1"/>
        </xdr:cNvSpPr>
      </xdr:nvSpPr>
      <xdr:spPr bwMode="auto">
        <a:xfrm>
          <a:off x="895350" y="28679775"/>
          <a:ext cx="85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338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97</xdr:row>
      <xdr:rowOff>133350</xdr:rowOff>
    </xdr:to>
    <xdr:sp macro="" textlink="">
      <xdr:nvSpPr>
        <xdr:cNvPr id="4623339" name="Text Box 1137"/>
        <xdr:cNvSpPr txBox="1">
          <a:spLocks noChangeArrowheads="1"/>
        </xdr:cNvSpPr>
      </xdr:nvSpPr>
      <xdr:spPr bwMode="auto">
        <a:xfrm>
          <a:off x="895350" y="28679775"/>
          <a:ext cx="85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97</xdr:row>
      <xdr:rowOff>133350</xdr:rowOff>
    </xdr:to>
    <xdr:sp macro="" textlink="">
      <xdr:nvSpPr>
        <xdr:cNvPr id="4623340" name="Text Box 1137"/>
        <xdr:cNvSpPr txBox="1">
          <a:spLocks noChangeArrowheads="1"/>
        </xdr:cNvSpPr>
      </xdr:nvSpPr>
      <xdr:spPr bwMode="auto">
        <a:xfrm>
          <a:off x="895350" y="28679775"/>
          <a:ext cx="85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341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97</xdr:row>
      <xdr:rowOff>133350</xdr:rowOff>
    </xdr:to>
    <xdr:sp macro="" textlink="">
      <xdr:nvSpPr>
        <xdr:cNvPr id="4623342" name="Text Box 1137"/>
        <xdr:cNvSpPr txBox="1">
          <a:spLocks noChangeArrowheads="1"/>
        </xdr:cNvSpPr>
      </xdr:nvSpPr>
      <xdr:spPr bwMode="auto">
        <a:xfrm>
          <a:off x="895350" y="28679775"/>
          <a:ext cx="85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343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97</xdr:row>
      <xdr:rowOff>133350</xdr:rowOff>
    </xdr:to>
    <xdr:sp macro="" textlink="">
      <xdr:nvSpPr>
        <xdr:cNvPr id="4623344" name="Text Box 1137"/>
        <xdr:cNvSpPr txBox="1">
          <a:spLocks noChangeArrowheads="1"/>
        </xdr:cNvSpPr>
      </xdr:nvSpPr>
      <xdr:spPr bwMode="auto">
        <a:xfrm>
          <a:off x="895350" y="28679775"/>
          <a:ext cx="85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97</xdr:row>
      <xdr:rowOff>133350</xdr:rowOff>
    </xdr:to>
    <xdr:sp macro="" textlink="">
      <xdr:nvSpPr>
        <xdr:cNvPr id="4623345" name="Text Box 1137"/>
        <xdr:cNvSpPr txBox="1">
          <a:spLocks noChangeArrowheads="1"/>
        </xdr:cNvSpPr>
      </xdr:nvSpPr>
      <xdr:spPr bwMode="auto">
        <a:xfrm>
          <a:off x="895350" y="28679775"/>
          <a:ext cx="85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346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97</xdr:row>
      <xdr:rowOff>133350</xdr:rowOff>
    </xdr:to>
    <xdr:sp macro="" textlink="">
      <xdr:nvSpPr>
        <xdr:cNvPr id="4623347" name="Text Box 1137"/>
        <xdr:cNvSpPr txBox="1">
          <a:spLocks noChangeArrowheads="1"/>
        </xdr:cNvSpPr>
      </xdr:nvSpPr>
      <xdr:spPr bwMode="auto">
        <a:xfrm>
          <a:off x="895350" y="28679775"/>
          <a:ext cx="85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348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97</xdr:row>
      <xdr:rowOff>133350</xdr:rowOff>
    </xdr:to>
    <xdr:sp macro="" textlink="">
      <xdr:nvSpPr>
        <xdr:cNvPr id="4623349" name="Text Box 1137"/>
        <xdr:cNvSpPr txBox="1">
          <a:spLocks noChangeArrowheads="1"/>
        </xdr:cNvSpPr>
      </xdr:nvSpPr>
      <xdr:spPr bwMode="auto">
        <a:xfrm>
          <a:off x="895350" y="28679775"/>
          <a:ext cx="85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97</xdr:row>
      <xdr:rowOff>133350</xdr:rowOff>
    </xdr:to>
    <xdr:sp macro="" textlink="">
      <xdr:nvSpPr>
        <xdr:cNvPr id="4623350" name="Text Box 1137"/>
        <xdr:cNvSpPr txBox="1">
          <a:spLocks noChangeArrowheads="1"/>
        </xdr:cNvSpPr>
      </xdr:nvSpPr>
      <xdr:spPr bwMode="auto">
        <a:xfrm>
          <a:off x="895350" y="28679775"/>
          <a:ext cx="85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76200</xdr:rowOff>
    </xdr:to>
    <xdr:sp macro="" textlink="">
      <xdr:nvSpPr>
        <xdr:cNvPr id="4623351" name="Text Box 1137"/>
        <xdr:cNvSpPr txBox="1">
          <a:spLocks noChangeArrowheads="1"/>
        </xdr:cNvSpPr>
      </xdr:nvSpPr>
      <xdr:spPr bwMode="auto">
        <a:xfrm>
          <a:off x="895350" y="2867977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76200</xdr:rowOff>
    </xdr:to>
    <xdr:sp macro="" textlink="">
      <xdr:nvSpPr>
        <xdr:cNvPr id="4623352" name="Text Box 1137"/>
        <xdr:cNvSpPr txBox="1">
          <a:spLocks noChangeArrowheads="1"/>
        </xdr:cNvSpPr>
      </xdr:nvSpPr>
      <xdr:spPr bwMode="auto">
        <a:xfrm>
          <a:off x="895350" y="2867977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353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76200</xdr:rowOff>
    </xdr:to>
    <xdr:sp macro="" textlink="">
      <xdr:nvSpPr>
        <xdr:cNvPr id="4623354" name="Text Box 1137"/>
        <xdr:cNvSpPr txBox="1">
          <a:spLocks noChangeArrowheads="1"/>
        </xdr:cNvSpPr>
      </xdr:nvSpPr>
      <xdr:spPr bwMode="auto">
        <a:xfrm>
          <a:off x="895350" y="2867977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355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95250</xdr:rowOff>
    </xdr:to>
    <xdr:sp macro="" textlink="">
      <xdr:nvSpPr>
        <xdr:cNvPr id="4623356" name="Text Box 1137"/>
        <xdr:cNvSpPr txBox="1">
          <a:spLocks noChangeArrowheads="1"/>
        </xdr:cNvSpPr>
      </xdr:nvSpPr>
      <xdr:spPr bwMode="auto">
        <a:xfrm>
          <a:off x="895350" y="28679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76200</xdr:rowOff>
    </xdr:to>
    <xdr:sp macro="" textlink="">
      <xdr:nvSpPr>
        <xdr:cNvPr id="4623357" name="Text Box 1137"/>
        <xdr:cNvSpPr txBox="1">
          <a:spLocks noChangeArrowheads="1"/>
        </xdr:cNvSpPr>
      </xdr:nvSpPr>
      <xdr:spPr bwMode="auto">
        <a:xfrm>
          <a:off x="895350" y="2867977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358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76200</xdr:rowOff>
    </xdr:to>
    <xdr:sp macro="" textlink="">
      <xdr:nvSpPr>
        <xdr:cNvPr id="4623359" name="Text Box 1137"/>
        <xdr:cNvSpPr txBox="1">
          <a:spLocks noChangeArrowheads="1"/>
        </xdr:cNvSpPr>
      </xdr:nvSpPr>
      <xdr:spPr bwMode="auto">
        <a:xfrm>
          <a:off x="895350" y="2867977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360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76200</xdr:rowOff>
    </xdr:to>
    <xdr:sp macro="" textlink="">
      <xdr:nvSpPr>
        <xdr:cNvPr id="4623361" name="Text Box 1137"/>
        <xdr:cNvSpPr txBox="1">
          <a:spLocks noChangeArrowheads="1"/>
        </xdr:cNvSpPr>
      </xdr:nvSpPr>
      <xdr:spPr bwMode="auto">
        <a:xfrm>
          <a:off x="895350" y="2867977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123825</xdr:rowOff>
    </xdr:to>
    <xdr:sp macro="" textlink="">
      <xdr:nvSpPr>
        <xdr:cNvPr id="4623362" name="Text Box 1137"/>
        <xdr:cNvSpPr txBox="1">
          <a:spLocks noChangeArrowheads="1"/>
        </xdr:cNvSpPr>
      </xdr:nvSpPr>
      <xdr:spPr bwMode="auto">
        <a:xfrm>
          <a:off x="895350" y="28679775"/>
          <a:ext cx="857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123825</xdr:rowOff>
    </xdr:to>
    <xdr:sp macro="" textlink="">
      <xdr:nvSpPr>
        <xdr:cNvPr id="4623363" name="Text Box 1137"/>
        <xdr:cNvSpPr txBox="1">
          <a:spLocks noChangeArrowheads="1"/>
        </xdr:cNvSpPr>
      </xdr:nvSpPr>
      <xdr:spPr bwMode="auto">
        <a:xfrm>
          <a:off x="895350" y="28679775"/>
          <a:ext cx="857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364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123825</xdr:rowOff>
    </xdr:to>
    <xdr:sp macro="" textlink="">
      <xdr:nvSpPr>
        <xdr:cNvPr id="4623365" name="Text Box 1137"/>
        <xdr:cNvSpPr txBox="1">
          <a:spLocks noChangeArrowheads="1"/>
        </xdr:cNvSpPr>
      </xdr:nvSpPr>
      <xdr:spPr bwMode="auto">
        <a:xfrm>
          <a:off x="895350" y="28679775"/>
          <a:ext cx="857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366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123825</xdr:rowOff>
    </xdr:to>
    <xdr:sp macro="" textlink="">
      <xdr:nvSpPr>
        <xdr:cNvPr id="4623367" name="Text Box 1137"/>
        <xdr:cNvSpPr txBox="1">
          <a:spLocks noChangeArrowheads="1"/>
        </xdr:cNvSpPr>
      </xdr:nvSpPr>
      <xdr:spPr bwMode="auto">
        <a:xfrm>
          <a:off x="895350" y="28679775"/>
          <a:ext cx="857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123825</xdr:rowOff>
    </xdr:to>
    <xdr:sp macro="" textlink="">
      <xdr:nvSpPr>
        <xdr:cNvPr id="4623368" name="Text Box 1137"/>
        <xdr:cNvSpPr txBox="1">
          <a:spLocks noChangeArrowheads="1"/>
        </xdr:cNvSpPr>
      </xdr:nvSpPr>
      <xdr:spPr bwMode="auto">
        <a:xfrm>
          <a:off x="895350" y="28679775"/>
          <a:ext cx="857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369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123825</xdr:rowOff>
    </xdr:to>
    <xdr:sp macro="" textlink="">
      <xdr:nvSpPr>
        <xdr:cNvPr id="4623370" name="Text Box 1137"/>
        <xdr:cNvSpPr txBox="1">
          <a:spLocks noChangeArrowheads="1"/>
        </xdr:cNvSpPr>
      </xdr:nvSpPr>
      <xdr:spPr bwMode="auto">
        <a:xfrm>
          <a:off x="895350" y="28679775"/>
          <a:ext cx="857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371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123825</xdr:rowOff>
    </xdr:to>
    <xdr:sp macro="" textlink="">
      <xdr:nvSpPr>
        <xdr:cNvPr id="4623372" name="Text Box 1137"/>
        <xdr:cNvSpPr txBox="1">
          <a:spLocks noChangeArrowheads="1"/>
        </xdr:cNvSpPr>
      </xdr:nvSpPr>
      <xdr:spPr bwMode="auto">
        <a:xfrm>
          <a:off x="895350" y="28679775"/>
          <a:ext cx="857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373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374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375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376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377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378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379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380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381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382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383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384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385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386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387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388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389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390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391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392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393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394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395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396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397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398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399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104775</xdr:rowOff>
    </xdr:to>
    <xdr:sp macro="" textlink="">
      <xdr:nvSpPr>
        <xdr:cNvPr id="4623400" name="Text Box 1137"/>
        <xdr:cNvSpPr txBox="1">
          <a:spLocks noChangeArrowheads="1"/>
        </xdr:cNvSpPr>
      </xdr:nvSpPr>
      <xdr:spPr bwMode="auto">
        <a:xfrm>
          <a:off x="89535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401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402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104775</xdr:rowOff>
    </xdr:to>
    <xdr:sp macro="" textlink="">
      <xdr:nvSpPr>
        <xdr:cNvPr id="4623403" name="Text Box 1137"/>
        <xdr:cNvSpPr txBox="1">
          <a:spLocks noChangeArrowheads="1"/>
        </xdr:cNvSpPr>
      </xdr:nvSpPr>
      <xdr:spPr bwMode="auto">
        <a:xfrm>
          <a:off x="89535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404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405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406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407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408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95250</xdr:rowOff>
    </xdr:to>
    <xdr:sp macro="" textlink="">
      <xdr:nvSpPr>
        <xdr:cNvPr id="4623409" name="Text Box 1137"/>
        <xdr:cNvSpPr txBox="1">
          <a:spLocks noChangeArrowheads="1"/>
        </xdr:cNvSpPr>
      </xdr:nvSpPr>
      <xdr:spPr bwMode="auto">
        <a:xfrm>
          <a:off x="895350" y="28679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410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411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95250</xdr:rowOff>
    </xdr:to>
    <xdr:sp macro="" textlink="">
      <xdr:nvSpPr>
        <xdr:cNvPr id="4623412" name="Text Box 1137"/>
        <xdr:cNvSpPr txBox="1">
          <a:spLocks noChangeArrowheads="1"/>
        </xdr:cNvSpPr>
      </xdr:nvSpPr>
      <xdr:spPr bwMode="auto">
        <a:xfrm>
          <a:off x="895350" y="28679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413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414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415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416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417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418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419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420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421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422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423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424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425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426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427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428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429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430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431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432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433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434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435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436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437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438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439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440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441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442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443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444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445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446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447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448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449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450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451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452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104775</xdr:rowOff>
    </xdr:to>
    <xdr:sp macro="" textlink="">
      <xdr:nvSpPr>
        <xdr:cNvPr id="4623453" name="Text Box 1137"/>
        <xdr:cNvSpPr txBox="1">
          <a:spLocks noChangeArrowheads="1"/>
        </xdr:cNvSpPr>
      </xdr:nvSpPr>
      <xdr:spPr bwMode="auto">
        <a:xfrm>
          <a:off x="89535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454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455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104775</xdr:rowOff>
    </xdr:to>
    <xdr:sp macro="" textlink="">
      <xdr:nvSpPr>
        <xdr:cNvPr id="4623456" name="Text Box 1137"/>
        <xdr:cNvSpPr txBox="1">
          <a:spLocks noChangeArrowheads="1"/>
        </xdr:cNvSpPr>
      </xdr:nvSpPr>
      <xdr:spPr bwMode="auto">
        <a:xfrm>
          <a:off x="89535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457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458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459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460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461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95250</xdr:rowOff>
    </xdr:to>
    <xdr:sp macro="" textlink="">
      <xdr:nvSpPr>
        <xdr:cNvPr id="4623462" name="Text Box 1137"/>
        <xdr:cNvSpPr txBox="1">
          <a:spLocks noChangeArrowheads="1"/>
        </xdr:cNvSpPr>
      </xdr:nvSpPr>
      <xdr:spPr bwMode="auto">
        <a:xfrm>
          <a:off x="895350" y="28679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463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464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95250</xdr:rowOff>
    </xdr:to>
    <xdr:sp macro="" textlink="">
      <xdr:nvSpPr>
        <xdr:cNvPr id="4623465" name="Text Box 1137"/>
        <xdr:cNvSpPr txBox="1">
          <a:spLocks noChangeArrowheads="1"/>
        </xdr:cNvSpPr>
      </xdr:nvSpPr>
      <xdr:spPr bwMode="auto">
        <a:xfrm>
          <a:off x="895350" y="28679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466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467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468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469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470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471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472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473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474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475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476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477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478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479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480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481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482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483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484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97</xdr:row>
      <xdr:rowOff>9525</xdr:rowOff>
    </xdr:to>
    <xdr:sp macro="" textlink="">
      <xdr:nvSpPr>
        <xdr:cNvPr id="4623485" name="Text Box 1137"/>
        <xdr:cNvSpPr txBox="1">
          <a:spLocks noChangeArrowheads="1"/>
        </xdr:cNvSpPr>
      </xdr:nvSpPr>
      <xdr:spPr bwMode="auto">
        <a:xfrm>
          <a:off x="895350" y="2867977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486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487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97</xdr:row>
      <xdr:rowOff>9525</xdr:rowOff>
    </xdr:to>
    <xdr:sp macro="" textlink="">
      <xdr:nvSpPr>
        <xdr:cNvPr id="4623488" name="Text Box 1137"/>
        <xdr:cNvSpPr txBox="1">
          <a:spLocks noChangeArrowheads="1"/>
        </xdr:cNvSpPr>
      </xdr:nvSpPr>
      <xdr:spPr bwMode="auto">
        <a:xfrm>
          <a:off x="895350" y="2867977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489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9525</xdr:rowOff>
    </xdr:to>
    <xdr:sp macro="" textlink="">
      <xdr:nvSpPr>
        <xdr:cNvPr id="4623490" name="Text Box 1137"/>
        <xdr:cNvSpPr txBox="1">
          <a:spLocks noChangeArrowheads="1"/>
        </xdr:cNvSpPr>
      </xdr:nvSpPr>
      <xdr:spPr bwMode="auto">
        <a:xfrm>
          <a:off x="895350" y="28679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171450</xdr:rowOff>
    </xdr:to>
    <xdr:sp macro="" textlink="">
      <xdr:nvSpPr>
        <xdr:cNvPr id="4623491" name="Text Box 1137"/>
        <xdr:cNvSpPr txBox="1">
          <a:spLocks noChangeArrowheads="1"/>
        </xdr:cNvSpPr>
      </xdr:nvSpPr>
      <xdr:spPr bwMode="auto">
        <a:xfrm>
          <a:off x="895350" y="28679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492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493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494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495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496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497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498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499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500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501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502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503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504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505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506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114300</xdr:rowOff>
    </xdr:to>
    <xdr:sp macro="" textlink="">
      <xdr:nvSpPr>
        <xdr:cNvPr id="4623507" name="Text Box 1137"/>
        <xdr:cNvSpPr txBox="1">
          <a:spLocks noChangeArrowheads="1"/>
        </xdr:cNvSpPr>
      </xdr:nvSpPr>
      <xdr:spPr bwMode="auto">
        <a:xfrm>
          <a:off x="895350" y="2867977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508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509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510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511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114300</xdr:rowOff>
    </xdr:to>
    <xdr:sp macro="" textlink="">
      <xdr:nvSpPr>
        <xdr:cNvPr id="4623512" name="Text Box 1137"/>
        <xdr:cNvSpPr txBox="1">
          <a:spLocks noChangeArrowheads="1"/>
        </xdr:cNvSpPr>
      </xdr:nvSpPr>
      <xdr:spPr bwMode="auto">
        <a:xfrm>
          <a:off x="895350" y="2867977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513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514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515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516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517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518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519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104775</xdr:rowOff>
    </xdr:to>
    <xdr:sp macro="" textlink="">
      <xdr:nvSpPr>
        <xdr:cNvPr id="4623520" name="Text Box 1137"/>
        <xdr:cNvSpPr txBox="1">
          <a:spLocks noChangeArrowheads="1"/>
        </xdr:cNvSpPr>
      </xdr:nvSpPr>
      <xdr:spPr bwMode="auto">
        <a:xfrm>
          <a:off x="89535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521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522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523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524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104775</xdr:rowOff>
    </xdr:to>
    <xdr:sp macro="" textlink="">
      <xdr:nvSpPr>
        <xdr:cNvPr id="4623525" name="Text Box 1137"/>
        <xdr:cNvSpPr txBox="1">
          <a:spLocks noChangeArrowheads="1"/>
        </xdr:cNvSpPr>
      </xdr:nvSpPr>
      <xdr:spPr bwMode="auto">
        <a:xfrm>
          <a:off x="89535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526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527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528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529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530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531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532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533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534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535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536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537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538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539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540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541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542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543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544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545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546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547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548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549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550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551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552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553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104775</xdr:rowOff>
    </xdr:to>
    <xdr:sp macro="" textlink="">
      <xdr:nvSpPr>
        <xdr:cNvPr id="4623554" name="Text Box 1137"/>
        <xdr:cNvSpPr txBox="1">
          <a:spLocks noChangeArrowheads="1"/>
        </xdr:cNvSpPr>
      </xdr:nvSpPr>
      <xdr:spPr bwMode="auto">
        <a:xfrm>
          <a:off x="89535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555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556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557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558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104775</xdr:rowOff>
    </xdr:to>
    <xdr:sp macro="" textlink="">
      <xdr:nvSpPr>
        <xdr:cNvPr id="4623559" name="Text Box 1137"/>
        <xdr:cNvSpPr txBox="1">
          <a:spLocks noChangeArrowheads="1"/>
        </xdr:cNvSpPr>
      </xdr:nvSpPr>
      <xdr:spPr bwMode="auto">
        <a:xfrm>
          <a:off x="89535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560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561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562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563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564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565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566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567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114300</xdr:rowOff>
    </xdr:to>
    <xdr:sp macro="" textlink="">
      <xdr:nvSpPr>
        <xdr:cNvPr id="4623568" name="Text Box 1137"/>
        <xdr:cNvSpPr txBox="1">
          <a:spLocks noChangeArrowheads="1"/>
        </xdr:cNvSpPr>
      </xdr:nvSpPr>
      <xdr:spPr bwMode="auto">
        <a:xfrm>
          <a:off x="895350" y="2867977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569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570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114300</xdr:rowOff>
    </xdr:to>
    <xdr:sp macro="" textlink="">
      <xdr:nvSpPr>
        <xdr:cNvPr id="4623571" name="Text Box 1137"/>
        <xdr:cNvSpPr txBox="1">
          <a:spLocks noChangeArrowheads="1"/>
        </xdr:cNvSpPr>
      </xdr:nvSpPr>
      <xdr:spPr bwMode="auto">
        <a:xfrm>
          <a:off x="895350" y="2867977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572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573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574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575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576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104775</xdr:rowOff>
    </xdr:to>
    <xdr:sp macro="" textlink="">
      <xdr:nvSpPr>
        <xdr:cNvPr id="4623577" name="Text Box 1137"/>
        <xdr:cNvSpPr txBox="1">
          <a:spLocks noChangeArrowheads="1"/>
        </xdr:cNvSpPr>
      </xdr:nvSpPr>
      <xdr:spPr bwMode="auto">
        <a:xfrm>
          <a:off x="89535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578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579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104775</xdr:rowOff>
    </xdr:to>
    <xdr:sp macro="" textlink="">
      <xdr:nvSpPr>
        <xdr:cNvPr id="4623580" name="Text Box 1137"/>
        <xdr:cNvSpPr txBox="1">
          <a:spLocks noChangeArrowheads="1"/>
        </xdr:cNvSpPr>
      </xdr:nvSpPr>
      <xdr:spPr bwMode="auto">
        <a:xfrm>
          <a:off x="89535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581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582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583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584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585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586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587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588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114300</xdr:rowOff>
    </xdr:to>
    <xdr:sp macro="" textlink="">
      <xdr:nvSpPr>
        <xdr:cNvPr id="4623589" name="Text Box 1137"/>
        <xdr:cNvSpPr txBox="1">
          <a:spLocks noChangeArrowheads="1"/>
        </xdr:cNvSpPr>
      </xdr:nvSpPr>
      <xdr:spPr bwMode="auto">
        <a:xfrm>
          <a:off x="895350" y="2867977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590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591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114300</xdr:rowOff>
    </xdr:to>
    <xdr:sp macro="" textlink="">
      <xdr:nvSpPr>
        <xdr:cNvPr id="4623592" name="Text Box 1137"/>
        <xdr:cNvSpPr txBox="1">
          <a:spLocks noChangeArrowheads="1"/>
        </xdr:cNvSpPr>
      </xdr:nvSpPr>
      <xdr:spPr bwMode="auto">
        <a:xfrm>
          <a:off x="895350" y="2867977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593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594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595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596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597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104775</xdr:rowOff>
    </xdr:to>
    <xdr:sp macro="" textlink="">
      <xdr:nvSpPr>
        <xdr:cNvPr id="4623598" name="Text Box 1137"/>
        <xdr:cNvSpPr txBox="1">
          <a:spLocks noChangeArrowheads="1"/>
        </xdr:cNvSpPr>
      </xdr:nvSpPr>
      <xdr:spPr bwMode="auto">
        <a:xfrm>
          <a:off x="89535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599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600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104775</xdr:rowOff>
    </xdr:to>
    <xdr:sp macro="" textlink="">
      <xdr:nvSpPr>
        <xdr:cNvPr id="4623601" name="Text Box 1137"/>
        <xdr:cNvSpPr txBox="1">
          <a:spLocks noChangeArrowheads="1"/>
        </xdr:cNvSpPr>
      </xdr:nvSpPr>
      <xdr:spPr bwMode="auto">
        <a:xfrm>
          <a:off x="89535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602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603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604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605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606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607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608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609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610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611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612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613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614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615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616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617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618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619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620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621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622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623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624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625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626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627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628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629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114300</xdr:rowOff>
    </xdr:to>
    <xdr:sp macro="" textlink="">
      <xdr:nvSpPr>
        <xdr:cNvPr id="4623630" name="Text Box 1137"/>
        <xdr:cNvSpPr txBox="1">
          <a:spLocks noChangeArrowheads="1"/>
        </xdr:cNvSpPr>
      </xdr:nvSpPr>
      <xdr:spPr bwMode="auto">
        <a:xfrm>
          <a:off x="895350" y="2867977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631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632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633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634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114300</xdr:rowOff>
    </xdr:to>
    <xdr:sp macro="" textlink="">
      <xdr:nvSpPr>
        <xdr:cNvPr id="4623635" name="Text Box 1137"/>
        <xdr:cNvSpPr txBox="1">
          <a:spLocks noChangeArrowheads="1"/>
        </xdr:cNvSpPr>
      </xdr:nvSpPr>
      <xdr:spPr bwMode="auto">
        <a:xfrm>
          <a:off x="895350" y="2867977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636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637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638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639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640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641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642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104775</xdr:rowOff>
    </xdr:to>
    <xdr:sp macro="" textlink="">
      <xdr:nvSpPr>
        <xdr:cNvPr id="4623643" name="Text Box 1137"/>
        <xdr:cNvSpPr txBox="1">
          <a:spLocks noChangeArrowheads="1"/>
        </xdr:cNvSpPr>
      </xdr:nvSpPr>
      <xdr:spPr bwMode="auto">
        <a:xfrm>
          <a:off x="89535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644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645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646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647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104775</xdr:rowOff>
    </xdr:to>
    <xdr:sp macro="" textlink="">
      <xdr:nvSpPr>
        <xdr:cNvPr id="4623648" name="Text Box 1137"/>
        <xdr:cNvSpPr txBox="1">
          <a:spLocks noChangeArrowheads="1"/>
        </xdr:cNvSpPr>
      </xdr:nvSpPr>
      <xdr:spPr bwMode="auto">
        <a:xfrm>
          <a:off x="89535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649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650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651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652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653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654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655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656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657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658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659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660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661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662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663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664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665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666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667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668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669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670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671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672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673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674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675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676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104775</xdr:rowOff>
    </xdr:to>
    <xdr:sp macro="" textlink="">
      <xdr:nvSpPr>
        <xdr:cNvPr id="4623677" name="Text Box 1137"/>
        <xdr:cNvSpPr txBox="1">
          <a:spLocks noChangeArrowheads="1"/>
        </xdr:cNvSpPr>
      </xdr:nvSpPr>
      <xdr:spPr bwMode="auto">
        <a:xfrm>
          <a:off x="89535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678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679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680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76200</xdr:rowOff>
    </xdr:to>
    <xdr:sp macro="" textlink="">
      <xdr:nvSpPr>
        <xdr:cNvPr id="4623681" name="Text Box 1137"/>
        <xdr:cNvSpPr txBox="1">
          <a:spLocks noChangeArrowheads="1"/>
        </xdr:cNvSpPr>
      </xdr:nvSpPr>
      <xdr:spPr bwMode="auto">
        <a:xfrm>
          <a:off x="895350" y="286797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104775</xdr:rowOff>
    </xdr:to>
    <xdr:sp macro="" textlink="">
      <xdr:nvSpPr>
        <xdr:cNvPr id="4623682" name="Text Box 1137"/>
        <xdr:cNvSpPr txBox="1">
          <a:spLocks noChangeArrowheads="1"/>
        </xdr:cNvSpPr>
      </xdr:nvSpPr>
      <xdr:spPr bwMode="auto">
        <a:xfrm>
          <a:off x="89535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683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684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685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686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687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688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689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690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114300</xdr:rowOff>
    </xdr:to>
    <xdr:sp macro="" textlink="">
      <xdr:nvSpPr>
        <xdr:cNvPr id="4623691" name="Text Box 1137"/>
        <xdr:cNvSpPr txBox="1">
          <a:spLocks noChangeArrowheads="1"/>
        </xdr:cNvSpPr>
      </xdr:nvSpPr>
      <xdr:spPr bwMode="auto">
        <a:xfrm>
          <a:off x="895350" y="2867977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692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693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114300</xdr:rowOff>
    </xdr:to>
    <xdr:sp macro="" textlink="">
      <xdr:nvSpPr>
        <xdr:cNvPr id="4623694" name="Text Box 1137"/>
        <xdr:cNvSpPr txBox="1">
          <a:spLocks noChangeArrowheads="1"/>
        </xdr:cNvSpPr>
      </xdr:nvSpPr>
      <xdr:spPr bwMode="auto">
        <a:xfrm>
          <a:off x="895350" y="2867977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695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696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697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698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699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104775</xdr:rowOff>
    </xdr:to>
    <xdr:sp macro="" textlink="">
      <xdr:nvSpPr>
        <xdr:cNvPr id="4623700" name="Text Box 1137"/>
        <xdr:cNvSpPr txBox="1">
          <a:spLocks noChangeArrowheads="1"/>
        </xdr:cNvSpPr>
      </xdr:nvSpPr>
      <xdr:spPr bwMode="auto">
        <a:xfrm>
          <a:off x="89535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701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702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104775</xdr:rowOff>
    </xdr:to>
    <xdr:sp macro="" textlink="">
      <xdr:nvSpPr>
        <xdr:cNvPr id="4623703" name="Text Box 1137"/>
        <xdr:cNvSpPr txBox="1">
          <a:spLocks noChangeArrowheads="1"/>
        </xdr:cNvSpPr>
      </xdr:nvSpPr>
      <xdr:spPr bwMode="auto">
        <a:xfrm>
          <a:off x="89535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704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705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706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707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708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709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710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711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114300</xdr:rowOff>
    </xdr:to>
    <xdr:sp macro="" textlink="">
      <xdr:nvSpPr>
        <xdr:cNvPr id="4623712" name="Text Box 1137"/>
        <xdr:cNvSpPr txBox="1">
          <a:spLocks noChangeArrowheads="1"/>
        </xdr:cNvSpPr>
      </xdr:nvSpPr>
      <xdr:spPr bwMode="auto">
        <a:xfrm>
          <a:off x="895350" y="2867977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713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714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114300</xdr:rowOff>
    </xdr:to>
    <xdr:sp macro="" textlink="">
      <xdr:nvSpPr>
        <xdr:cNvPr id="4623715" name="Text Box 1137"/>
        <xdr:cNvSpPr txBox="1">
          <a:spLocks noChangeArrowheads="1"/>
        </xdr:cNvSpPr>
      </xdr:nvSpPr>
      <xdr:spPr bwMode="auto">
        <a:xfrm>
          <a:off x="895350" y="2867977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716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717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718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719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720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104775</xdr:rowOff>
    </xdr:to>
    <xdr:sp macro="" textlink="">
      <xdr:nvSpPr>
        <xdr:cNvPr id="4623721" name="Text Box 1137"/>
        <xdr:cNvSpPr txBox="1">
          <a:spLocks noChangeArrowheads="1"/>
        </xdr:cNvSpPr>
      </xdr:nvSpPr>
      <xdr:spPr bwMode="auto">
        <a:xfrm>
          <a:off x="89535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722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723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104775</xdr:rowOff>
    </xdr:to>
    <xdr:sp macro="" textlink="">
      <xdr:nvSpPr>
        <xdr:cNvPr id="4623724" name="Text Box 1137"/>
        <xdr:cNvSpPr txBox="1">
          <a:spLocks noChangeArrowheads="1"/>
        </xdr:cNvSpPr>
      </xdr:nvSpPr>
      <xdr:spPr bwMode="auto">
        <a:xfrm>
          <a:off x="89535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725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726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727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728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729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730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731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732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733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734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735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736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95</xdr:row>
      <xdr:rowOff>180975</xdr:rowOff>
    </xdr:to>
    <xdr:sp macro="" textlink="">
      <xdr:nvSpPr>
        <xdr:cNvPr id="4623737" name="Text Box 1137"/>
        <xdr:cNvSpPr txBox="1">
          <a:spLocks noChangeArrowheads="1"/>
        </xdr:cNvSpPr>
      </xdr:nvSpPr>
      <xdr:spPr bwMode="auto">
        <a:xfrm>
          <a:off x="895350" y="28679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114300</xdr:rowOff>
    </xdr:to>
    <xdr:sp macro="" textlink="">
      <xdr:nvSpPr>
        <xdr:cNvPr id="4623738" name="Text Box 1137"/>
        <xdr:cNvSpPr txBox="1">
          <a:spLocks noChangeArrowheads="1"/>
        </xdr:cNvSpPr>
      </xdr:nvSpPr>
      <xdr:spPr bwMode="auto">
        <a:xfrm>
          <a:off x="895350" y="2867977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739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740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114300</xdr:rowOff>
    </xdr:to>
    <xdr:sp macro="" textlink="">
      <xdr:nvSpPr>
        <xdr:cNvPr id="4623741" name="Text Box 1137"/>
        <xdr:cNvSpPr txBox="1">
          <a:spLocks noChangeArrowheads="1"/>
        </xdr:cNvSpPr>
      </xdr:nvSpPr>
      <xdr:spPr bwMode="auto">
        <a:xfrm>
          <a:off x="895350" y="2867977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742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743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104775</xdr:rowOff>
    </xdr:to>
    <xdr:sp macro="" textlink="">
      <xdr:nvSpPr>
        <xdr:cNvPr id="4623744" name="Text Box 1137"/>
        <xdr:cNvSpPr txBox="1">
          <a:spLocks noChangeArrowheads="1"/>
        </xdr:cNvSpPr>
      </xdr:nvSpPr>
      <xdr:spPr bwMode="auto">
        <a:xfrm>
          <a:off x="89535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745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746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104775</xdr:rowOff>
    </xdr:to>
    <xdr:sp macro="" textlink="">
      <xdr:nvSpPr>
        <xdr:cNvPr id="4623747" name="Text Box 1137"/>
        <xdr:cNvSpPr txBox="1">
          <a:spLocks noChangeArrowheads="1"/>
        </xdr:cNvSpPr>
      </xdr:nvSpPr>
      <xdr:spPr bwMode="auto">
        <a:xfrm>
          <a:off x="89535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748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749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750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751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752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753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104775</xdr:rowOff>
    </xdr:to>
    <xdr:sp macro="" textlink="">
      <xdr:nvSpPr>
        <xdr:cNvPr id="4623754" name="Text Box 1137"/>
        <xdr:cNvSpPr txBox="1">
          <a:spLocks noChangeArrowheads="1"/>
        </xdr:cNvSpPr>
      </xdr:nvSpPr>
      <xdr:spPr bwMode="auto">
        <a:xfrm>
          <a:off x="89535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755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756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104775</xdr:rowOff>
    </xdr:to>
    <xdr:sp macro="" textlink="">
      <xdr:nvSpPr>
        <xdr:cNvPr id="4623757" name="Text Box 1137"/>
        <xdr:cNvSpPr txBox="1">
          <a:spLocks noChangeArrowheads="1"/>
        </xdr:cNvSpPr>
      </xdr:nvSpPr>
      <xdr:spPr bwMode="auto">
        <a:xfrm>
          <a:off x="89535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758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759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114300</xdr:rowOff>
    </xdr:to>
    <xdr:sp macro="" textlink="">
      <xdr:nvSpPr>
        <xdr:cNvPr id="4623760" name="Text Box 1137"/>
        <xdr:cNvSpPr txBox="1">
          <a:spLocks noChangeArrowheads="1"/>
        </xdr:cNvSpPr>
      </xdr:nvSpPr>
      <xdr:spPr bwMode="auto">
        <a:xfrm>
          <a:off x="895350" y="2867977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761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762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114300</xdr:rowOff>
    </xdr:to>
    <xdr:sp macro="" textlink="">
      <xdr:nvSpPr>
        <xdr:cNvPr id="4623763" name="Text Box 1137"/>
        <xdr:cNvSpPr txBox="1">
          <a:spLocks noChangeArrowheads="1"/>
        </xdr:cNvSpPr>
      </xdr:nvSpPr>
      <xdr:spPr bwMode="auto">
        <a:xfrm>
          <a:off x="895350" y="2867977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764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765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104775</xdr:rowOff>
    </xdr:to>
    <xdr:sp macro="" textlink="">
      <xdr:nvSpPr>
        <xdr:cNvPr id="4623766" name="Text Box 1137"/>
        <xdr:cNvSpPr txBox="1">
          <a:spLocks noChangeArrowheads="1"/>
        </xdr:cNvSpPr>
      </xdr:nvSpPr>
      <xdr:spPr bwMode="auto">
        <a:xfrm>
          <a:off x="89535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767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768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104775</xdr:rowOff>
    </xdr:to>
    <xdr:sp macro="" textlink="">
      <xdr:nvSpPr>
        <xdr:cNvPr id="4623769" name="Text Box 1137"/>
        <xdr:cNvSpPr txBox="1">
          <a:spLocks noChangeArrowheads="1"/>
        </xdr:cNvSpPr>
      </xdr:nvSpPr>
      <xdr:spPr bwMode="auto">
        <a:xfrm>
          <a:off x="89535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770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771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114300</xdr:rowOff>
    </xdr:to>
    <xdr:sp macro="" textlink="">
      <xdr:nvSpPr>
        <xdr:cNvPr id="4623772" name="Text Box 1137"/>
        <xdr:cNvSpPr txBox="1">
          <a:spLocks noChangeArrowheads="1"/>
        </xdr:cNvSpPr>
      </xdr:nvSpPr>
      <xdr:spPr bwMode="auto">
        <a:xfrm>
          <a:off x="895350" y="2867977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773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774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114300</xdr:rowOff>
    </xdr:to>
    <xdr:sp macro="" textlink="">
      <xdr:nvSpPr>
        <xdr:cNvPr id="4623775" name="Text Box 1137"/>
        <xdr:cNvSpPr txBox="1">
          <a:spLocks noChangeArrowheads="1"/>
        </xdr:cNvSpPr>
      </xdr:nvSpPr>
      <xdr:spPr bwMode="auto">
        <a:xfrm>
          <a:off x="895350" y="2867977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776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777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104775</xdr:rowOff>
    </xdr:to>
    <xdr:sp macro="" textlink="">
      <xdr:nvSpPr>
        <xdr:cNvPr id="4623778" name="Text Box 1137"/>
        <xdr:cNvSpPr txBox="1">
          <a:spLocks noChangeArrowheads="1"/>
        </xdr:cNvSpPr>
      </xdr:nvSpPr>
      <xdr:spPr bwMode="auto">
        <a:xfrm>
          <a:off x="89535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779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780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104775</xdr:rowOff>
    </xdr:to>
    <xdr:sp macro="" textlink="">
      <xdr:nvSpPr>
        <xdr:cNvPr id="4623781" name="Text Box 1137"/>
        <xdr:cNvSpPr txBox="1">
          <a:spLocks noChangeArrowheads="1"/>
        </xdr:cNvSpPr>
      </xdr:nvSpPr>
      <xdr:spPr bwMode="auto">
        <a:xfrm>
          <a:off x="89535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782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783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784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785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786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787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114300</xdr:rowOff>
    </xdr:to>
    <xdr:sp macro="" textlink="">
      <xdr:nvSpPr>
        <xdr:cNvPr id="4623788" name="Text Box 1137"/>
        <xdr:cNvSpPr txBox="1">
          <a:spLocks noChangeArrowheads="1"/>
        </xdr:cNvSpPr>
      </xdr:nvSpPr>
      <xdr:spPr bwMode="auto">
        <a:xfrm>
          <a:off x="895350" y="2867977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789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790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114300</xdr:rowOff>
    </xdr:to>
    <xdr:sp macro="" textlink="">
      <xdr:nvSpPr>
        <xdr:cNvPr id="4623791" name="Text Box 1137"/>
        <xdr:cNvSpPr txBox="1">
          <a:spLocks noChangeArrowheads="1"/>
        </xdr:cNvSpPr>
      </xdr:nvSpPr>
      <xdr:spPr bwMode="auto">
        <a:xfrm>
          <a:off x="895350" y="2867977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792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793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104775</xdr:rowOff>
    </xdr:to>
    <xdr:sp macro="" textlink="">
      <xdr:nvSpPr>
        <xdr:cNvPr id="4623794" name="Text Box 1137"/>
        <xdr:cNvSpPr txBox="1">
          <a:spLocks noChangeArrowheads="1"/>
        </xdr:cNvSpPr>
      </xdr:nvSpPr>
      <xdr:spPr bwMode="auto">
        <a:xfrm>
          <a:off x="89535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795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796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104775</xdr:rowOff>
    </xdr:to>
    <xdr:sp macro="" textlink="">
      <xdr:nvSpPr>
        <xdr:cNvPr id="4623797" name="Text Box 1137"/>
        <xdr:cNvSpPr txBox="1">
          <a:spLocks noChangeArrowheads="1"/>
        </xdr:cNvSpPr>
      </xdr:nvSpPr>
      <xdr:spPr bwMode="auto">
        <a:xfrm>
          <a:off x="89535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798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799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800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801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802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803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104775</xdr:rowOff>
    </xdr:to>
    <xdr:sp macro="" textlink="">
      <xdr:nvSpPr>
        <xdr:cNvPr id="4623804" name="Text Box 1137"/>
        <xdr:cNvSpPr txBox="1">
          <a:spLocks noChangeArrowheads="1"/>
        </xdr:cNvSpPr>
      </xdr:nvSpPr>
      <xdr:spPr bwMode="auto">
        <a:xfrm>
          <a:off x="89535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805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806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104775</xdr:rowOff>
    </xdr:to>
    <xdr:sp macro="" textlink="">
      <xdr:nvSpPr>
        <xdr:cNvPr id="4623807" name="Text Box 1137"/>
        <xdr:cNvSpPr txBox="1">
          <a:spLocks noChangeArrowheads="1"/>
        </xdr:cNvSpPr>
      </xdr:nvSpPr>
      <xdr:spPr bwMode="auto">
        <a:xfrm>
          <a:off x="89535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808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809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114300</xdr:rowOff>
    </xdr:to>
    <xdr:sp macro="" textlink="">
      <xdr:nvSpPr>
        <xdr:cNvPr id="4623810" name="Text Box 1137"/>
        <xdr:cNvSpPr txBox="1">
          <a:spLocks noChangeArrowheads="1"/>
        </xdr:cNvSpPr>
      </xdr:nvSpPr>
      <xdr:spPr bwMode="auto">
        <a:xfrm>
          <a:off x="895350" y="2867977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811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812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114300</xdr:rowOff>
    </xdr:to>
    <xdr:sp macro="" textlink="">
      <xdr:nvSpPr>
        <xdr:cNvPr id="4623813" name="Text Box 1137"/>
        <xdr:cNvSpPr txBox="1">
          <a:spLocks noChangeArrowheads="1"/>
        </xdr:cNvSpPr>
      </xdr:nvSpPr>
      <xdr:spPr bwMode="auto">
        <a:xfrm>
          <a:off x="895350" y="2867977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814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815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104775</xdr:rowOff>
    </xdr:to>
    <xdr:sp macro="" textlink="">
      <xdr:nvSpPr>
        <xdr:cNvPr id="4623816" name="Text Box 1137"/>
        <xdr:cNvSpPr txBox="1">
          <a:spLocks noChangeArrowheads="1"/>
        </xdr:cNvSpPr>
      </xdr:nvSpPr>
      <xdr:spPr bwMode="auto">
        <a:xfrm>
          <a:off x="89535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817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818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104775</xdr:rowOff>
    </xdr:to>
    <xdr:sp macro="" textlink="">
      <xdr:nvSpPr>
        <xdr:cNvPr id="4623819" name="Text Box 1137"/>
        <xdr:cNvSpPr txBox="1">
          <a:spLocks noChangeArrowheads="1"/>
        </xdr:cNvSpPr>
      </xdr:nvSpPr>
      <xdr:spPr bwMode="auto">
        <a:xfrm>
          <a:off x="89535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820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821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114300</xdr:rowOff>
    </xdr:to>
    <xdr:sp macro="" textlink="">
      <xdr:nvSpPr>
        <xdr:cNvPr id="4623822" name="Text Box 1137"/>
        <xdr:cNvSpPr txBox="1">
          <a:spLocks noChangeArrowheads="1"/>
        </xdr:cNvSpPr>
      </xdr:nvSpPr>
      <xdr:spPr bwMode="auto">
        <a:xfrm>
          <a:off x="895350" y="2867977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823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824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114300</xdr:rowOff>
    </xdr:to>
    <xdr:sp macro="" textlink="">
      <xdr:nvSpPr>
        <xdr:cNvPr id="4623825" name="Text Box 1137"/>
        <xdr:cNvSpPr txBox="1">
          <a:spLocks noChangeArrowheads="1"/>
        </xdr:cNvSpPr>
      </xdr:nvSpPr>
      <xdr:spPr bwMode="auto">
        <a:xfrm>
          <a:off x="895350" y="2867977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826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827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104775</xdr:rowOff>
    </xdr:to>
    <xdr:sp macro="" textlink="">
      <xdr:nvSpPr>
        <xdr:cNvPr id="4623828" name="Text Box 1137"/>
        <xdr:cNvSpPr txBox="1">
          <a:spLocks noChangeArrowheads="1"/>
        </xdr:cNvSpPr>
      </xdr:nvSpPr>
      <xdr:spPr bwMode="auto">
        <a:xfrm>
          <a:off x="89535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829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830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104775</xdr:rowOff>
    </xdr:to>
    <xdr:sp macro="" textlink="">
      <xdr:nvSpPr>
        <xdr:cNvPr id="4623831" name="Text Box 1137"/>
        <xdr:cNvSpPr txBox="1">
          <a:spLocks noChangeArrowheads="1"/>
        </xdr:cNvSpPr>
      </xdr:nvSpPr>
      <xdr:spPr bwMode="auto">
        <a:xfrm>
          <a:off x="895350" y="286797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832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833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834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835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836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3171825</xdr:colOff>
      <xdr:row>95</xdr:row>
      <xdr:rowOff>0</xdr:rowOff>
    </xdr:from>
    <xdr:to>
      <xdr:col>2</xdr:col>
      <xdr:colOff>85725</xdr:colOff>
      <xdr:row>96</xdr:row>
      <xdr:rowOff>19050</xdr:rowOff>
    </xdr:to>
    <xdr:sp macro="" textlink="">
      <xdr:nvSpPr>
        <xdr:cNvPr id="4623837" name="Text Box 1137"/>
        <xdr:cNvSpPr txBox="1">
          <a:spLocks noChangeArrowheads="1"/>
        </xdr:cNvSpPr>
      </xdr:nvSpPr>
      <xdr:spPr bwMode="auto">
        <a:xfrm>
          <a:off x="895350" y="2867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408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409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410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411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412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413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414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415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416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417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418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419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420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421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422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142875</xdr:rowOff>
    </xdr:to>
    <xdr:sp macro="" textlink="">
      <xdr:nvSpPr>
        <xdr:cNvPr id="4617423" name="Text Box 1137"/>
        <xdr:cNvSpPr txBox="1">
          <a:spLocks noChangeArrowheads="1"/>
        </xdr:cNvSpPr>
      </xdr:nvSpPr>
      <xdr:spPr bwMode="auto">
        <a:xfrm>
          <a:off x="3105150" y="2725102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424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425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426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427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142875</xdr:rowOff>
    </xdr:to>
    <xdr:sp macro="" textlink="">
      <xdr:nvSpPr>
        <xdr:cNvPr id="4617428" name="Text Box 1137"/>
        <xdr:cNvSpPr txBox="1">
          <a:spLocks noChangeArrowheads="1"/>
        </xdr:cNvSpPr>
      </xdr:nvSpPr>
      <xdr:spPr bwMode="auto">
        <a:xfrm>
          <a:off x="3105150" y="2725102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429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430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431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432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433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434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435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436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437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438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439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440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142875</xdr:rowOff>
    </xdr:to>
    <xdr:sp macro="" textlink="">
      <xdr:nvSpPr>
        <xdr:cNvPr id="4617441" name="Text Box 1137"/>
        <xdr:cNvSpPr txBox="1">
          <a:spLocks noChangeArrowheads="1"/>
        </xdr:cNvSpPr>
      </xdr:nvSpPr>
      <xdr:spPr bwMode="auto">
        <a:xfrm>
          <a:off x="3105150" y="2725102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442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443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444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445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142875</xdr:rowOff>
    </xdr:to>
    <xdr:sp macro="" textlink="">
      <xdr:nvSpPr>
        <xdr:cNvPr id="4617446" name="Text Box 1137"/>
        <xdr:cNvSpPr txBox="1">
          <a:spLocks noChangeArrowheads="1"/>
        </xdr:cNvSpPr>
      </xdr:nvSpPr>
      <xdr:spPr bwMode="auto">
        <a:xfrm>
          <a:off x="3105150" y="2725102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447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448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449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450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451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452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453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133350</xdr:rowOff>
    </xdr:to>
    <xdr:sp macro="" textlink="">
      <xdr:nvSpPr>
        <xdr:cNvPr id="4617454" name="Text Box 1137"/>
        <xdr:cNvSpPr txBox="1">
          <a:spLocks noChangeArrowheads="1"/>
        </xdr:cNvSpPr>
      </xdr:nvSpPr>
      <xdr:spPr bwMode="auto">
        <a:xfrm>
          <a:off x="3105150" y="2725102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455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456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457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458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133350</xdr:rowOff>
    </xdr:to>
    <xdr:sp macro="" textlink="">
      <xdr:nvSpPr>
        <xdr:cNvPr id="4617459" name="Text Box 1137"/>
        <xdr:cNvSpPr txBox="1">
          <a:spLocks noChangeArrowheads="1"/>
        </xdr:cNvSpPr>
      </xdr:nvSpPr>
      <xdr:spPr bwMode="auto">
        <a:xfrm>
          <a:off x="3105150" y="2725102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460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461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462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463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464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465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466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133350</xdr:rowOff>
    </xdr:to>
    <xdr:sp macro="" textlink="">
      <xdr:nvSpPr>
        <xdr:cNvPr id="4617467" name="Text Box 1137"/>
        <xdr:cNvSpPr txBox="1">
          <a:spLocks noChangeArrowheads="1"/>
        </xdr:cNvSpPr>
      </xdr:nvSpPr>
      <xdr:spPr bwMode="auto">
        <a:xfrm>
          <a:off x="3105150" y="2725102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468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469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470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471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133350</xdr:rowOff>
    </xdr:to>
    <xdr:sp macro="" textlink="">
      <xdr:nvSpPr>
        <xdr:cNvPr id="4617472" name="Text Box 1137"/>
        <xdr:cNvSpPr txBox="1">
          <a:spLocks noChangeArrowheads="1"/>
        </xdr:cNvSpPr>
      </xdr:nvSpPr>
      <xdr:spPr bwMode="auto">
        <a:xfrm>
          <a:off x="3105150" y="2725102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473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474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475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476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477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478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479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480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481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482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483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484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485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486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487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488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489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69</xdr:row>
      <xdr:rowOff>85725</xdr:rowOff>
    </xdr:to>
    <xdr:sp macro="" textlink="">
      <xdr:nvSpPr>
        <xdr:cNvPr id="4617490" name="Text Box 1137"/>
        <xdr:cNvSpPr txBox="1">
          <a:spLocks noChangeArrowheads="1"/>
        </xdr:cNvSpPr>
      </xdr:nvSpPr>
      <xdr:spPr bwMode="auto">
        <a:xfrm>
          <a:off x="3105150" y="27251025"/>
          <a:ext cx="666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491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492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493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494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69</xdr:row>
      <xdr:rowOff>85725</xdr:rowOff>
    </xdr:to>
    <xdr:sp macro="" textlink="">
      <xdr:nvSpPr>
        <xdr:cNvPr id="4617495" name="Text Box 1137"/>
        <xdr:cNvSpPr txBox="1">
          <a:spLocks noChangeArrowheads="1"/>
        </xdr:cNvSpPr>
      </xdr:nvSpPr>
      <xdr:spPr bwMode="auto">
        <a:xfrm>
          <a:off x="3105150" y="27251025"/>
          <a:ext cx="666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496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497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498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499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500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501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502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503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504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505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506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507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142875</xdr:rowOff>
    </xdr:to>
    <xdr:sp macro="" textlink="">
      <xdr:nvSpPr>
        <xdr:cNvPr id="4617508" name="Text Box 1137"/>
        <xdr:cNvSpPr txBox="1">
          <a:spLocks noChangeArrowheads="1"/>
        </xdr:cNvSpPr>
      </xdr:nvSpPr>
      <xdr:spPr bwMode="auto">
        <a:xfrm>
          <a:off x="3105150" y="2725102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509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510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511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512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142875</xdr:rowOff>
    </xdr:to>
    <xdr:sp macro="" textlink="">
      <xdr:nvSpPr>
        <xdr:cNvPr id="4617513" name="Text Box 1137"/>
        <xdr:cNvSpPr txBox="1">
          <a:spLocks noChangeArrowheads="1"/>
        </xdr:cNvSpPr>
      </xdr:nvSpPr>
      <xdr:spPr bwMode="auto">
        <a:xfrm>
          <a:off x="3105150" y="2725102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514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515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516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517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518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519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520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133350</xdr:rowOff>
    </xdr:to>
    <xdr:sp macro="" textlink="">
      <xdr:nvSpPr>
        <xdr:cNvPr id="4617521" name="Text Box 1137"/>
        <xdr:cNvSpPr txBox="1">
          <a:spLocks noChangeArrowheads="1"/>
        </xdr:cNvSpPr>
      </xdr:nvSpPr>
      <xdr:spPr bwMode="auto">
        <a:xfrm>
          <a:off x="3105150" y="2725102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522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523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524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525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133350</xdr:rowOff>
    </xdr:to>
    <xdr:sp macro="" textlink="">
      <xdr:nvSpPr>
        <xdr:cNvPr id="4617526" name="Text Box 1137"/>
        <xdr:cNvSpPr txBox="1">
          <a:spLocks noChangeArrowheads="1"/>
        </xdr:cNvSpPr>
      </xdr:nvSpPr>
      <xdr:spPr bwMode="auto">
        <a:xfrm>
          <a:off x="3105150" y="2725102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527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528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529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530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531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532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533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133350</xdr:rowOff>
    </xdr:to>
    <xdr:sp macro="" textlink="">
      <xdr:nvSpPr>
        <xdr:cNvPr id="4617534" name="Text Box 1137"/>
        <xdr:cNvSpPr txBox="1">
          <a:spLocks noChangeArrowheads="1"/>
        </xdr:cNvSpPr>
      </xdr:nvSpPr>
      <xdr:spPr bwMode="auto">
        <a:xfrm>
          <a:off x="3105150" y="2725102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535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536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537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538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133350</xdr:rowOff>
    </xdr:to>
    <xdr:sp macro="" textlink="">
      <xdr:nvSpPr>
        <xdr:cNvPr id="4617539" name="Text Box 1137"/>
        <xdr:cNvSpPr txBox="1">
          <a:spLocks noChangeArrowheads="1"/>
        </xdr:cNvSpPr>
      </xdr:nvSpPr>
      <xdr:spPr bwMode="auto">
        <a:xfrm>
          <a:off x="3105150" y="2725102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540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541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542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543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544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545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546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547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548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549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550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551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69</xdr:row>
      <xdr:rowOff>76200</xdr:rowOff>
    </xdr:to>
    <xdr:sp macro="" textlink="">
      <xdr:nvSpPr>
        <xdr:cNvPr id="4617552" name="Text Box 1137"/>
        <xdr:cNvSpPr txBox="1">
          <a:spLocks noChangeArrowheads="1"/>
        </xdr:cNvSpPr>
      </xdr:nvSpPr>
      <xdr:spPr bwMode="auto">
        <a:xfrm>
          <a:off x="3105150" y="27251025"/>
          <a:ext cx="666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553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554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555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556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557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558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559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114300</xdr:rowOff>
    </xdr:to>
    <xdr:sp macro="" textlink="">
      <xdr:nvSpPr>
        <xdr:cNvPr id="4617560" name="Text Box 1137"/>
        <xdr:cNvSpPr txBox="1">
          <a:spLocks noChangeArrowheads="1"/>
        </xdr:cNvSpPr>
      </xdr:nvSpPr>
      <xdr:spPr bwMode="auto">
        <a:xfrm>
          <a:off x="3105150" y="2725102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114300</xdr:rowOff>
    </xdr:to>
    <xdr:sp macro="" textlink="">
      <xdr:nvSpPr>
        <xdr:cNvPr id="4617561" name="Text Box 1137"/>
        <xdr:cNvSpPr txBox="1">
          <a:spLocks noChangeArrowheads="1"/>
        </xdr:cNvSpPr>
      </xdr:nvSpPr>
      <xdr:spPr bwMode="auto">
        <a:xfrm>
          <a:off x="3105150" y="2725102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562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114300</xdr:rowOff>
    </xdr:to>
    <xdr:sp macro="" textlink="">
      <xdr:nvSpPr>
        <xdr:cNvPr id="4617563" name="Text Box 1137"/>
        <xdr:cNvSpPr txBox="1">
          <a:spLocks noChangeArrowheads="1"/>
        </xdr:cNvSpPr>
      </xdr:nvSpPr>
      <xdr:spPr bwMode="auto">
        <a:xfrm>
          <a:off x="3105150" y="2725102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564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114300</xdr:rowOff>
    </xdr:to>
    <xdr:sp macro="" textlink="">
      <xdr:nvSpPr>
        <xdr:cNvPr id="4617565" name="Text Box 1137"/>
        <xdr:cNvSpPr txBox="1">
          <a:spLocks noChangeArrowheads="1"/>
        </xdr:cNvSpPr>
      </xdr:nvSpPr>
      <xdr:spPr bwMode="auto">
        <a:xfrm>
          <a:off x="3105150" y="2725102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114300</xdr:rowOff>
    </xdr:to>
    <xdr:sp macro="" textlink="">
      <xdr:nvSpPr>
        <xdr:cNvPr id="4617566" name="Text Box 1137"/>
        <xdr:cNvSpPr txBox="1">
          <a:spLocks noChangeArrowheads="1"/>
        </xdr:cNvSpPr>
      </xdr:nvSpPr>
      <xdr:spPr bwMode="auto">
        <a:xfrm>
          <a:off x="3105150" y="2725102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28575</xdr:rowOff>
    </xdr:to>
    <xdr:sp macro="" textlink="">
      <xdr:nvSpPr>
        <xdr:cNvPr id="4617567" name="Text Box 1137"/>
        <xdr:cNvSpPr txBox="1">
          <a:spLocks noChangeArrowheads="1"/>
        </xdr:cNvSpPr>
      </xdr:nvSpPr>
      <xdr:spPr bwMode="auto">
        <a:xfrm>
          <a:off x="3105150" y="2725102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114300</xdr:rowOff>
    </xdr:to>
    <xdr:sp macro="" textlink="">
      <xdr:nvSpPr>
        <xdr:cNvPr id="4617568" name="Text Box 1137"/>
        <xdr:cNvSpPr txBox="1">
          <a:spLocks noChangeArrowheads="1"/>
        </xdr:cNvSpPr>
      </xdr:nvSpPr>
      <xdr:spPr bwMode="auto">
        <a:xfrm>
          <a:off x="3105150" y="2725102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28575</xdr:rowOff>
    </xdr:to>
    <xdr:sp macro="" textlink="">
      <xdr:nvSpPr>
        <xdr:cNvPr id="4617569" name="Text Box 1137"/>
        <xdr:cNvSpPr txBox="1">
          <a:spLocks noChangeArrowheads="1"/>
        </xdr:cNvSpPr>
      </xdr:nvSpPr>
      <xdr:spPr bwMode="auto">
        <a:xfrm>
          <a:off x="3105150" y="2725102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114300</xdr:rowOff>
    </xdr:to>
    <xdr:sp macro="" textlink="">
      <xdr:nvSpPr>
        <xdr:cNvPr id="4617570" name="Text Box 1137"/>
        <xdr:cNvSpPr txBox="1">
          <a:spLocks noChangeArrowheads="1"/>
        </xdr:cNvSpPr>
      </xdr:nvSpPr>
      <xdr:spPr bwMode="auto">
        <a:xfrm>
          <a:off x="3105150" y="2725102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571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114300</xdr:rowOff>
    </xdr:to>
    <xdr:sp macro="" textlink="">
      <xdr:nvSpPr>
        <xdr:cNvPr id="4617572" name="Text Box 1137"/>
        <xdr:cNvSpPr txBox="1">
          <a:spLocks noChangeArrowheads="1"/>
        </xdr:cNvSpPr>
      </xdr:nvSpPr>
      <xdr:spPr bwMode="auto">
        <a:xfrm>
          <a:off x="3105150" y="2725102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573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114300</xdr:rowOff>
    </xdr:to>
    <xdr:sp macro="" textlink="">
      <xdr:nvSpPr>
        <xdr:cNvPr id="4617574" name="Text Box 1137"/>
        <xdr:cNvSpPr txBox="1">
          <a:spLocks noChangeArrowheads="1"/>
        </xdr:cNvSpPr>
      </xdr:nvSpPr>
      <xdr:spPr bwMode="auto">
        <a:xfrm>
          <a:off x="3105150" y="2725102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114300</xdr:rowOff>
    </xdr:to>
    <xdr:sp macro="" textlink="">
      <xdr:nvSpPr>
        <xdr:cNvPr id="4617575" name="Text Box 1137"/>
        <xdr:cNvSpPr txBox="1">
          <a:spLocks noChangeArrowheads="1"/>
        </xdr:cNvSpPr>
      </xdr:nvSpPr>
      <xdr:spPr bwMode="auto">
        <a:xfrm>
          <a:off x="3105150" y="2725102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114300</xdr:rowOff>
    </xdr:to>
    <xdr:sp macro="" textlink="">
      <xdr:nvSpPr>
        <xdr:cNvPr id="4617576" name="Text Box 1137"/>
        <xdr:cNvSpPr txBox="1">
          <a:spLocks noChangeArrowheads="1"/>
        </xdr:cNvSpPr>
      </xdr:nvSpPr>
      <xdr:spPr bwMode="auto">
        <a:xfrm>
          <a:off x="3105150" y="2725102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114300</xdr:rowOff>
    </xdr:to>
    <xdr:sp macro="" textlink="">
      <xdr:nvSpPr>
        <xdr:cNvPr id="4617577" name="Text Box 1137"/>
        <xdr:cNvSpPr txBox="1">
          <a:spLocks noChangeArrowheads="1"/>
        </xdr:cNvSpPr>
      </xdr:nvSpPr>
      <xdr:spPr bwMode="auto">
        <a:xfrm>
          <a:off x="3105150" y="2725102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578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114300</xdr:rowOff>
    </xdr:to>
    <xdr:sp macro="" textlink="">
      <xdr:nvSpPr>
        <xdr:cNvPr id="4617579" name="Text Box 1137"/>
        <xdr:cNvSpPr txBox="1">
          <a:spLocks noChangeArrowheads="1"/>
        </xdr:cNvSpPr>
      </xdr:nvSpPr>
      <xdr:spPr bwMode="auto">
        <a:xfrm>
          <a:off x="3105150" y="2725102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580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581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582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28575</xdr:rowOff>
    </xdr:to>
    <xdr:sp macro="" textlink="">
      <xdr:nvSpPr>
        <xdr:cNvPr id="4617583" name="Text Box 1137"/>
        <xdr:cNvSpPr txBox="1">
          <a:spLocks noChangeArrowheads="1"/>
        </xdr:cNvSpPr>
      </xdr:nvSpPr>
      <xdr:spPr bwMode="auto">
        <a:xfrm>
          <a:off x="3105150" y="2725102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28575</xdr:rowOff>
    </xdr:to>
    <xdr:sp macro="" textlink="">
      <xdr:nvSpPr>
        <xdr:cNvPr id="4617584" name="Text Box 1137"/>
        <xdr:cNvSpPr txBox="1">
          <a:spLocks noChangeArrowheads="1"/>
        </xdr:cNvSpPr>
      </xdr:nvSpPr>
      <xdr:spPr bwMode="auto">
        <a:xfrm>
          <a:off x="3105150" y="2725102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585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586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587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588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589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590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591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592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114300</xdr:rowOff>
    </xdr:to>
    <xdr:sp macro="" textlink="">
      <xdr:nvSpPr>
        <xdr:cNvPr id="4617593" name="Text Box 1137"/>
        <xdr:cNvSpPr txBox="1">
          <a:spLocks noChangeArrowheads="1"/>
        </xdr:cNvSpPr>
      </xdr:nvSpPr>
      <xdr:spPr bwMode="auto">
        <a:xfrm>
          <a:off x="3105150" y="2725102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114300</xdr:rowOff>
    </xdr:to>
    <xdr:sp macro="" textlink="">
      <xdr:nvSpPr>
        <xdr:cNvPr id="4617594" name="Text Box 1137"/>
        <xdr:cNvSpPr txBox="1">
          <a:spLocks noChangeArrowheads="1"/>
        </xdr:cNvSpPr>
      </xdr:nvSpPr>
      <xdr:spPr bwMode="auto">
        <a:xfrm>
          <a:off x="3105150" y="2725102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595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114300</xdr:rowOff>
    </xdr:to>
    <xdr:sp macro="" textlink="">
      <xdr:nvSpPr>
        <xdr:cNvPr id="4617596" name="Text Box 1137"/>
        <xdr:cNvSpPr txBox="1">
          <a:spLocks noChangeArrowheads="1"/>
        </xdr:cNvSpPr>
      </xdr:nvSpPr>
      <xdr:spPr bwMode="auto">
        <a:xfrm>
          <a:off x="3105150" y="2725102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597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133350</xdr:rowOff>
    </xdr:to>
    <xdr:sp macro="" textlink="">
      <xdr:nvSpPr>
        <xdr:cNvPr id="4617598" name="Text Box 1137"/>
        <xdr:cNvSpPr txBox="1">
          <a:spLocks noChangeArrowheads="1"/>
        </xdr:cNvSpPr>
      </xdr:nvSpPr>
      <xdr:spPr bwMode="auto">
        <a:xfrm>
          <a:off x="3105150" y="2725102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114300</xdr:rowOff>
    </xdr:to>
    <xdr:sp macro="" textlink="">
      <xdr:nvSpPr>
        <xdr:cNvPr id="4617599" name="Text Box 1137"/>
        <xdr:cNvSpPr txBox="1">
          <a:spLocks noChangeArrowheads="1"/>
        </xdr:cNvSpPr>
      </xdr:nvSpPr>
      <xdr:spPr bwMode="auto">
        <a:xfrm>
          <a:off x="3105150" y="2725102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600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114300</xdr:rowOff>
    </xdr:to>
    <xdr:sp macro="" textlink="">
      <xdr:nvSpPr>
        <xdr:cNvPr id="4617601" name="Text Box 1137"/>
        <xdr:cNvSpPr txBox="1">
          <a:spLocks noChangeArrowheads="1"/>
        </xdr:cNvSpPr>
      </xdr:nvSpPr>
      <xdr:spPr bwMode="auto">
        <a:xfrm>
          <a:off x="3105150" y="2725102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602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114300</xdr:rowOff>
    </xdr:to>
    <xdr:sp macro="" textlink="">
      <xdr:nvSpPr>
        <xdr:cNvPr id="4617603" name="Text Box 1137"/>
        <xdr:cNvSpPr txBox="1">
          <a:spLocks noChangeArrowheads="1"/>
        </xdr:cNvSpPr>
      </xdr:nvSpPr>
      <xdr:spPr bwMode="auto">
        <a:xfrm>
          <a:off x="3105150" y="2725102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161925</xdr:rowOff>
    </xdr:to>
    <xdr:sp macro="" textlink="">
      <xdr:nvSpPr>
        <xdr:cNvPr id="4617604" name="Text Box 1137"/>
        <xdr:cNvSpPr txBox="1">
          <a:spLocks noChangeArrowheads="1"/>
        </xdr:cNvSpPr>
      </xdr:nvSpPr>
      <xdr:spPr bwMode="auto">
        <a:xfrm>
          <a:off x="3105150" y="27251025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161925</xdr:rowOff>
    </xdr:to>
    <xdr:sp macro="" textlink="">
      <xdr:nvSpPr>
        <xdr:cNvPr id="4617605" name="Text Box 1137"/>
        <xdr:cNvSpPr txBox="1">
          <a:spLocks noChangeArrowheads="1"/>
        </xdr:cNvSpPr>
      </xdr:nvSpPr>
      <xdr:spPr bwMode="auto">
        <a:xfrm>
          <a:off x="3105150" y="27251025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606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161925</xdr:rowOff>
    </xdr:to>
    <xdr:sp macro="" textlink="">
      <xdr:nvSpPr>
        <xdr:cNvPr id="4617607" name="Text Box 1137"/>
        <xdr:cNvSpPr txBox="1">
          <a:spLocks noChangeArrowheads="1"/>
        </xdr:cNvSpPr>
      </xdr:nvSpPr>
      <xdr:spPr bwMode="auto">
        <a:xfrm>
          <a:off x="3105150" y="27251025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608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161925</xdr:rowOff>
    </xdr:to>
    <xdr:sp macro="" textlink="">
      <xdr:nvSpPr>
        <xdr:cNvPr id="4617609" name="Text Box 1137"/>
        <xdr:cNvSpPr txBox="1">
          <a:spLocks noChangeArrowheads="1"/>
        </xdr:cNvSpPr>
      </xdr:nvSpPr>
      <xdr:spPr bwMode="auto">
        <a:xfrm>
          <a:off x="3105150" y="27251025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161925</xdr:rowOff>
    </xdr:to>
    <xdr:sp macro="" textlink="">
      <xdr:nvSpPr>
        <xdr:cNvPr id="4617610" name="Text Box 1137"/>
        <xdr:cNvSpPr txBox="1">
          <a:spLocks noChangeArrowheads="1"/>
        </xdr:cNvSpPr>
      </xdr:nvSpPr>
      <xdr:spPr bwMode="auto">
        <a:xfrm>
          <a:off x="3105150" y="27251025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611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161925</xdr:rowOff>
    </xdr:to>
    <xdr:sp macro="" textlink="">
      <xdr:nvSpPr>
        <xdr:cNvPr id="4617612" name="Text Box 1137"/>
        <xdr:cNvSpPr txBox="1">
          <a:spLocks noChangeArrowheads="1"/>
        </xdr:cNvSpPr>
      </xdr:nvSpPr>
      <xdr:spPr bwMode="auto">
        <a:xfrm>
          <a:off x="3105150" y="27251025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613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161925</xdr:rowOff>
    </xdr:to>
    <xdr:sp macro="" textlink="">
      <xdr:nvSpPr>
        <xdr:cNvPr id="4617614" name="Text Box 1137"/>
        <xdr:cNvSpPr txBox="1">
          <a:spLocks noChangeArrowheads="1"/>
        </xdr:cNvSpPr>
      </xdr:nvSpPr>
      <xdr:spPr bwMode="auto">
        <a:xfrm>
          <a:off x="3105150" y="27251025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615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616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617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618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619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620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621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622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623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624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625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626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627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628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629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630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631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632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633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634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635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636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637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638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639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640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641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142875</xdr:rowOff>
    </xdr:to>
    <xdr:sp macro="" textlink="">
      <xdr:nvSpPr>
        <xdr:cNvPr id="4617642" name="Text Box 1137"/>
        <xdr:cNvSpPr txBox="1">
          <a:spLocks noChangeArrowheads="1"/>
        </xdr:cNvSpPr>
      </xdr:nvSpPr>
      <xdr:spPr bwMode="auto">
        <a:xfrm>
          <a:off x="3105150" y="2725102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643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644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142875</xdr:rowOff>
    </xdr:to>
    <xdr:sp macro="" textlink="">
      <xdr:nvSpPr>
        <xdr:cNvPr id="4617645" name="Text Box 1137"/>
        <xdr:cNvSpPr txBox="1">
          <a:spLocks noChangeArrowheads="1"/>
        </xdr:cNvSpPr>
      </xdr:nvSpPr>
      <xdr:spPr bwMode="auto">
        <a:xfrm>
          <a:off x="3105150" y="2725102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646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647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648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649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650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133350</xdr:rowOff>
    </xdr:to>
    <xdr:sp macro="" textlink="">
      <xdr:nvSpPr>
        <xdr:cNvPr id="4617651" name="Text Box 1137"/>
        <xdr:cNvSpPr txBox="1">
          <a:spLocks noChangeArrowheads="1"/>
        </xdr:cNvSpPr>
      </xdr:nvSpPr>
      <xdr:spPr bwMode="auto">
        <a:xfrm>
          <a:off x="3105150" y="2725102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652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653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133350</xdr:rowOff>
    </xdr:to>
    <xdr:sp macro="" textlink="">
      <xdr:nvSpPr>
        <xdr:cNvPr id="4617654" name="Text Box 1137"/>
        <xdr:cNvSpPr txBox="1">
          <a:spLocks noChangeArrowheads="1"/>
        </xdr:cNvSpPr>
      </xdr:nvSpPr>
      <xdr:spPr bwMode="auto">
        <a:xfrm>
          <a:off x="3105150" y="2725102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655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656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657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658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659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660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661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662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663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664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665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666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667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668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669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670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671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672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673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674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675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676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677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678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679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680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681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682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683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684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685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686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687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688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689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690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691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692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693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694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142875</xdr:rowOff>
    </xdr:to>
    <xdr:sp macro="" textlink="">
      <xdr:nvSpPr>
        <xdr:cNvPr id="4617695" name="Text Box 1137"/>
        <xdr:cNvSpPr txBox="1">
          <a:spLocks noChangeArrowheads="1"/>
        </xdr:cNvSpPr>
      </xdr:nvSpPr>
      <xdr:spPr bwMode="auto">
        <a:xfrm>
          <a:off x="3105150" y="2725102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696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697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142875</xdr:rowOff>
    </xdr:to>
    <xdr:sp macro="" textlink="">
      <xdr:nvSpPr>
        <xdr:cNvPr id="4617698" name="Text Box 1137"/>
        <xdr:cNvSpPr txBox="1">
          <a:spLocks noChangeArrowheads="1"/>
        </xdr:cNvSpPr>
      </xdr:nvSpPr>
      <xdr:spPr bwMode="auto">
        <a:xfrm>
          <a:off x="3105150" y="2725102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699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700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701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702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703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133350</xdr:rowOff>
    </xdr:to>
    <xdr:sp macro="" textlink="">
      <xdr:nvSpPr>
        <xdr:cNvPr id="4617704" name="Text Box 1137"/>
        <xdr:cNvSpPr txBox="1">
          <a:spLocks noChangeArrowheads="1"/>
        </xdr:cNvSpPr>
      </xdr:nvSpPr>
      <xdr:spPr bwMode="auto">
        <a:xfrm>
          <a:off x="3105150" y="2725102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705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706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133350</xdr:rowOff>
    </xdr:to>
    <xdr:sp macro="" textlink="">
      <xdr:nvSpPr>
        <xdr:cNvPr id="4617707" name="Text Box 1137"/>
        <xdr:cNvSpPr txBox="1">
          <a:spLocks noChangeArrowheads="1"/>
        </xdr:cNvSpPr>
      </xdr:nvSpPr>
      <xdr:spPr bwMode="auto">
        <a:xfrm>
          <a:off x="3105150" y="2725102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708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709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710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711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712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713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714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715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716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717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718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719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720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721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722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723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724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725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726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69</xdr:row>
      <xdr:rowOff>76200</xdr:rowOff>
    </xdr:to>
    <xdr:sp macro="" textlink="">
      <xdr:nvSpPr>
        <xdr:cNvPr id="4617727" name="Text Box 1137"/>
        <xdr:cNvSpPr txBox="1">
          <a:spLocks noChangeArrowheads="1"/>
        </xdr:cNvSpPr>
      </xdr:nvSpPr>
      <xdr:spPr bwMode="auto">
        <a:xfrm>
          <a:off x="3105150" y="27251025"/>
          <a:ext cx="666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728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729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69</xdr:row>
      <xdr:rowOff>76200</xdr:rowOff>
    </xdr:to>
    <xdr:sp macro="" textlink="">
      <xdr:nvSpPr>
        <xdr:cNvPr id="4617730" name="Text Box 1137"/>
        <xdr:cNvSpPr txBox="1">
          <a:spLocks noChangeArrowheads="1"/>
        </xdr:cNvSpPr>
      </xdr:nvSpPr>
      <xdr:spPr bwMode="auto">
        <a:xfrm>
          <a:off x="3105150" y="27251025"/>
          <a:ext cx="666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731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47625</xdr:rowOff>
    </xdr:to>
    <xdr:sp macro="" textlink="">
      <xdr:nvSpPr>
        <xdr:cNvPr id="4617732" name="Text Box 1137"/>
        <xdr:cNvSpPr txBox="1">
          <a:spLocks noChangeArrowheads="1"/>
        </xdr:cNvSpPr>
      </xdr:nvSpPr>
      <xdr:spPr bwMode="auto">
        <a:xfrm>
          <a:off x="3105150" y="272510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9525</xdr:rowOff>
    </xdr:to>
    <xdr:sp macro="" textlink="">
      <xdr:nvSpPr>
        <xdr:cNvPr id="4617733" name="Text Box 1137"/>
        <xdr:cNvSpPr txBox="1">
          <a:spLocks noChangeArrowheads="1"/>
        </xdr:cNvSpPr>
      </xdr:nvSpPr>
      <xdr:spPr bwMode="auto">
        <a:xfrm>
          <a:off x="3105150" y="27251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734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735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736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737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738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739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740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741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742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743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744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745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746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747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748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152400</xdr:rowOff>
    </xdr:to>
    <xdr:sp macro="" textlink="">
      <xdr:nvSpPr>
        <xdr:cNvPr id="4617749" name="Text Box 1137"/>
        <xdr:cNvSpPr txBox="1">
          <a:spLocks noChangeArrowheads="1"/>
        </xdr:cNvSpPr>
      </xdr:nvSpPr>
      <xdr:spPr bwMode="auto">
        <a:xfrm>
          <a:off x="3105150" y="272510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750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751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752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753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152400</xdr:rowOff>
    </xdr:to>
    <xdr:sp macro="" textlink="">
      <xdr:nvSpPr>
        <xdr:cNvPr id="4617754" name="Text Box 1137"/>
        <xdr:cNvSpPr txBox="1">
          <a:spLocks noChangeArrowheads="1"/>
        </xdr:cNvSpPr>
      </xdr:nvSpPr>
      <xdr:spPr bwMode="auto">
        <a:xfrm>
          <a:off x="3105150" y="272510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755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756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757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758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759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760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761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142875</xdr:rowOff>
    </xdr:to>
    <xdr:sp macro="" textlink="">
      <xdr:nvSpPr>
        <xdr:cNvPr id="4617762" name="Text Box 1137"/>
        <xdr:cNvSpPr txBox="1">
          <a:spLocks noChangeArrowheads="1"/>
        </xdr:cNvSpPr>
      </xdr:nvSpPr>
      <xdr:spPr bwMode="auto">
        <a:xfrm>
          <a:off x="3105150" y="2725102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763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764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765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766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142875</xdr:rowOff>
    </xdr:to>
    <xdr:sp macro="" textlink="">
      <xdr:nvSpPr>
        <xdr:cNvPr id="4617767" name="Text Box 1137"/>
        <xdr:cNvSpPr txBox="1">
          <a:spLocks noChangeArrowheads="1"/>
        </xdr:cNvSpPr>
      </xdr:nvSpPr>
      <xdr:spPr bwMode="auto">
        <a:xfrm>
          <a:off x="3105150" y="2725102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768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769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770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771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772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773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774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775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776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777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778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779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780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781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782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783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784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785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786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787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788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789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790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791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792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793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794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795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142875</xdr:rowOff>
    </xdr:to>
    <xdr:sp macro="" textlink="">
      <xdr:nvSpPr>
        <xdr:cNvPr id="4617796" name="Text Box 1137"/>
        <xdr:cNvSpPr txBox="1">
          <a:spLocks noChangeArrowheads="1"/>
        </xdr:cNvSpPr>
      </xdr:nvSpPr>
      <xdr:spPr bwMode="auto">
        <a:xfrm>
          <a:off x="3105150" y="2725102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797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798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799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800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142875</xdr:rowOff>
    </xdr:to>
    <xdr:sp macro="" textlink="">
      <xdr:nvSpPr>
        <xdr:cNvPr id="4617801" name="Text Box 1137"/>
        <xdr:cNvSpPr txBox="1">
          <a:spLocks noChangeArrowheads="1"/>
        </xdr:cNvSpPr>
      </xdr:nvSpPr>
      <xdr:spPr bwMode="auto">
        <a:xfrm>
          <a:off x="3105150" y="2725102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802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803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804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805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806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807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808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809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152400</xdr:rowOff>
    </xdr:to>
    <xdr:sp macro="" textlink="">
      <xdr:nvSpPr>
        <xdr:cNvPr id="4617810" name="Text Box 1137"/>
        <xdr:cNvSpPr txBox="1">
          <a:spLocks noChangeArrowheads="1"/>
        </xdr:cNvSpPr>
      </xdr:nvSpPr>
      <xdr:spPr bwMode="auto">
        <a:xfrm>
          <a:off x="3105150" y="272510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811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812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152400</xdr:rowOff>
    </xdr:to>
    <xdr:sp macro="" textlink="">
      <xdr:nvSpPr>
        <xdr:cNvPr id="4617813" name="Text Box 1137"/>
        <xdr:cNvSpPr txBox="1">
          <a:spLocks noChangeArrowheads="1"/>
        </xdr:cNvSpPr>
      </xdr:nvSpPr>
      <xdr:spPr bwMode="auto">
        <a:xfrm>
          <a:off x="3105150" y="272510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814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815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816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817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818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142875</xdr:rowOff>
    </xdr:to>
    <xdr:sp macro="" textlink="">
      <xdr:nvSpPr>
        <xdr:cNvPr id="4617819" name="Text Box 1137"/>
        <xdr:cNvSpPr txBox="1">
          <a:spLocks noChangeArrowheads="1"/>
        </xdr:cNvSpPr>
      </xdr:nvSpPr>
      <xdr:spPr bwMode="auto">
        <a:xfrm>
          <a:off x="3105150" y="2725102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820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821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142875</xdr:rowOff>
    </xdr:to>
    <xdr:sp macro="" textlink="">
      <xdr:nvSpPr>
        <xdr:cNvPr id="4617822" name="Text Box 1137"/>
        <xdr:cNvSpPr txBox="1">
          <a:spLocks noChangeArrowheads="1"/>
        </xdr:cNvSpPr>
      </xdr:nvSpPr>
      <xdr:spPr bwMode="auto">
        <a:xfrm>
          <a:off x="3105150" y="2725102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823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824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825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826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827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828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829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830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152400</xdr:rowOff>
    </xdr:to>
    <xdr:sp macro="" textlink="">
      <xdr:nvSpPr>
        <xdr:cNvPr id="4617831" name="Text Box 1137"/>
        <xdr:cNvSpPr txBox="1">
          <a:spLocks noChangeArrowheads="1"/>
        </xdr:cNvSpPr>
      </xdr:nvSpPr>
      <xdr:spPr bwMode="auto">
        <a:xfrm>
          <a:off x="3105150" y="272510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832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833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152400</xdr:rowOff>
    </xdr:to>
    <xdr:sp macro="" textlink="">
      <xdr:nvSpPr>
        <xdr:cNvPr id="4617834" name="Text Box 1137"/>
        <xdr:cNvSpPr txBox="1">
          <a:spLocks noChangeArrowheads="1"/>
        </xdr:cNvSpPr>
      </xdr:nvSpPr>
      <xdr:spPr bwMode="auto">
        <a:xfrm>
          <a:off x="3105150" y="272510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835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836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837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838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839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142875</xdr:rowOff>
    </xdr:to>
    <xdr:sp macro="" textlink="">
      <xdr:nvSpPr>
        <xdr:cNvPr id="4617840" name="Text Box 1137"/>
        <xdr:cNvSpPr txBox="1">
          <a:spLocks noChangeArrowheads="1"/>
        </xdr:cNvSpPr>
      </xdr:nvSpPr>
      <xdr:spPr bwMode="auto">
        <a:xfrm>
          <a:off x="3105150" y="2725102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841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842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142875</xdr:rowOff>
    </xdr:to>
    <xdr:sp macro="" textlink="">
      <xdr:nvSpPr>
        <xdr:cNvPr id="4617843" name="Text Box 1137"/>
        <xdr:cNvSpPr txBox="1">
          <a:spLocks noChangeArrowheads="1"/>
        </xdr:cNvSpPr>
      </xdr:nvSpPr>
      <xdr:spPr bwMode="auto">
        <a:xfrm>
          <a:off x="3105150" y="2725102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844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845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846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847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848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849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850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851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852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853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854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855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856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857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858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859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860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861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862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863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864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865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866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867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868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869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870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871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152400</xdr:rowOff>
    </xdr:to>
    <xdr:sp macro="" textlink="">
      <xdr:nvSpPr>
        <xdr:cNvPr id="4617872" name="Text Box 1137"/>
        <xdr:cNvSpPr txBox="1">
          <a:spLocks noChangeArrowheads="1"/>
        </xdr:cNvSpPr>
      </xdr:nvSpPr>
      <xdr:spPr bwMode="auto">
        <a:xfrm>
          <a:off x="3105150" y="272510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873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874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875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876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152400</xdr:rowOff>
    </xdr:to>
    <xdr:sp macro="" textlink="">
      <xdr:nvSpPr>
        <xdr:cNvPr id="4617877" name="Text Box 1137"/>
        <xdr:cNvSpPr txBox="1">
          <a:spLocks noChangeArrowheads="1"/>
        </xdr:cNvSpPr>
      </xdr:nvSpPr>
      <xdr:spPr bwMode="auto">
        <a:xfrm>
          <a:off x="3105150" y="272510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878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879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880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881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882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883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884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142875</xdr:rowOff>
    </xdr:to>
    <xdr:sp macro="" textlink="">
      <xdr:nvSpPr>
        <xdr:cNvPr id="4617885" name="Text Box 1137"/>
        <xdr:cNvSpPr txBox="1">
          <a:spLocks noChangeArrowheads="1"/>
        </xdr:cNvSpPr>
      </xdr:nvSpPr>
      <xdr:spPr bwMode="auto">
        <a:xfrm>
          <a:off x="3105150" y="2725102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886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887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888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889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142875</xdr:rowOff>
    </xdr:to>
    <xdr:sp macro="" textlink="">
      <xdr:nvSpPr>
        <xdr:cNvPr id="4617890" name="Text Box 1137"/>
        <xdr:cNvSpPr txBox="1">
          <a:spLocks noChangeArrowheads="1"/>
        </xdr:cNvSpPr>
      </xdr:nvSpPr>
      <xdr:spPr bwMode="auto">
        <a:xfrm>
          <a:off x="3105150" y="2725102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891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892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893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894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895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896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897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898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899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900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901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902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903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904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905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906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907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908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909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910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911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912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913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914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915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916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917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918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142875</xdr:rowOff>
    </xdr:to>
    <xdr:sp macro="" textlink="">
      <xdr:nvSpPr>
        <xdr:cNvPr id="4617919" name="Text Box 1137"/>
        <xdr:cNvSpPr txBox="1">
          <a:spLocks noChangeArrowheads="1"/>
        </xdr:cNvSpPr>
      </xdr:nvSpPr>
      <xdr:spPr bwMode="auto">
        <a:xfrm>
          <a:off x="3105150" y="2725102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920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921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922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67</xdr:row>
      <xdr:rowOff>76200</xdr:rowOff>
    </xdr:to>
    <xdr:sp macro="" textlink="">
      <xdr:nvSpPr>
        <xdr:cNvPr id="4617923" name="Text Box 1137"/>
        <xdr:cNvSpPr txBox="1">
          <a:spLocks noChangeArrowheads="1"/>
        </xdr:cNvSpPr>
      </xdr:nvSpPr>
      <xdr:spPr bwMode="auto">
        <a:xfrm>
          <a:off x="3105150" y="27251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142875</xdr:rowOff>
    </xdr:to>
    <xdr:sp macro="" textlink="">
      <xdr:nvSpPr>
        <xdr:cNvPr id="4617924" name="Text Box 1137"/>
        <xdr:cNvSpPr txBox="1">
          <a:spLocks noChangeArrowheads="1"/>
        </xdr:cNvSpPr>
      </xdr:nvSpPr>
      <xdr:spPr bwMode="auto">
        <a:xfrm>
          <a:off x="3105150" y="2725102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925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926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927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928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929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930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931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932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152400</xdr:rowOff>
    </xdr:to>
    <xdr:sp macro="" textlink="">
      <xdr:nvSpPr>
        <xdr:cNvPr id="4617933" name="Text Box 1137"/>
        <xdr:cNvSpPr txBox="1">
          <a:spLocks noChangeArrowheads="1"/>
        </xdr:cNvSpPr>
      </xdr:nvSpPr>
      <xdr:spPr bwMode="auto">
        <a:xfrm>
          <a:off x="3105150" y="272510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934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935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152400</xdr:rowOff>
    </xdr:to>
    <xdr:sp macro="" textlink="">
      <xdr:nvSpPr>
        <xdr:cNvPr id="4617936" name="Text Box 1137"/>
        <xdr:cNvSpPr txBox="1">
          <a:spLocks noChangeArrowheads="1"/>
        </xdr:cNvSpPr>
      </xdr:nvSpPr>
      <xdr:spPr bwMode="auto">
        <a:xfrm>
          <a:off x="3105150" y="272510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937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938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939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940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941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142875</xdr:rowOff>
    </xdr:to>
    <xdr:sp macro="" textlink="">
      <xdr:nvSpPr>
        <xdr:cNvPr id="4617942" name="Text Box 1137"/>
        <xdr:cNvSpPr txBox="1">
          <a:spLocks noChangeArrowheads="1"/>
        </xdr:cNvSpPr>
      </xdr:nvSpPr>
      <xdr:spPr bwMode="auto">
        <a:xfrm>
          <a:off x="3105150" y="2725102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943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944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142875</xdr:rowOff>
    </xdr:to>
    <xdr:sp macro="" textlink="">
      <xdr:nvSpPr>
        <xdr:cNvPr id="4617945" name="Text Box 1137"/>
        <xdr:cNvSpPr txBox="1">
          <a:spLocks noChangeArrowheads="1"/>
        </xdr:cNvSpPr>
      </xdr:nvSpPr>
      <xdr:spPr bwMode="auto">
        <a:xfrm>
          <a:off x="3105150" y="2725102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946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947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948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949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950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951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952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953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152400</xdr:rowOff>
    </xdr:to>
    <xdr:sp macro="" textlink="">
      <xdr:nvSpPr>
        <xdr:cNvPr id="4617954" name="Text Box 1137"/>
        <xdr:cNvSpPr txBox="1">
          <a:spLocks noChangeArrowheads="1"/>
        </xdr:cNvSpPr>
      </xdr:nvSpPr>
      <xdr:spPr bwMode="auto">
        <a:xfrm>
          <a:off x="3105150" y="272510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955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956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152400</xdr:rowOff>
    </xdr:to>
    <xdr:sp macro="" textlink="">
      <xdr:nvSpPr>
        <xdr:cNvPr id="4617957" name="Text Box 1137"/>
        <xdr:cNvSpPr txBox="1">
          <a:spLocks noChangeArrowheads="1"/>
        </xdr:cNvSpPr>
      </xdr:nvSpPr>
      <xdr:spPr bwMode="auto">
        <a:xfrm>
          <a:off x="3105150" y="272510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958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959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960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961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962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142875</xdr:rowOff>
    </xdr:to>
    <xdr:sp macro="" textlink="">
      <xdr:nvSpPr>
        <xdr:cNvPr id="4617963" name="Text Box 1137"/>
        <xdr:cNvSpPr txBox="1">
          <a:spLocks noChangeArrowheads="1"/>
        </xdr:cNvSpPr>
      </xdr:nvSpPr>
      <xdr:spPr bwMode="auto">
        <a:xfrm>
          <a:off x="3105150" y="2725102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964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965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142875</xdr:rowOff>
    </xdr:to>
    <xdr:sp macro="" textlink="">
      <xdr:nvSpPr>
        <xdr:cNvPr id="4617966" name="Text Box 1137"/>
        <xdr:cNvSpPr txBox="1">
          <a:spLocks noChangeArrowheads="1"/>
        </xdr:cNvSpPr>
      </xdr:nvSpPr>
      <xdr:spPr bwMode="auto">
        <a:xfrm>
          <a:off x="3105150" y="2725102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967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968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969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970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971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972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973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974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975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976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977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978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19050</xdr:rowOff>
    </xdr:to>
    <xdr:sp macro="" textlink="">
      <xdr:nvSpPr>
        <xdr:cNvPr id="4617979" name="Text Box 1137"/>
        <xdr:cNvSpPr txBox="1">
          <a:spLocks noChangeArrowheads="1"/>
        </xdr:cNvSpPr>
      </xdr:nvSpPr>
      <xdr:spPr bwMode="auto">
        <a:xfrm>
          <a:off x="3105150" y="272510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152400</xdr:rowOff>
    </xdr:to>
    <xdr:sp macro="" textlink="">
      <xdr:nvSpPr>
        <xdr:cNvPr id="4617980" name="Text Box 1137"/>
        <xdr:cNvSpPr txBox="1">
          <a:spLocks noChangeArrowheads="1"/>
        </xdr:cNvSpPr>
      </xdr:nvSpPr>
      <xdr:spPr bwMode="auto">
        <a:xfrm>
          <a:off x="3105150" y="272510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981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982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152400</xdr:rowOff>
    </xdr:to>
    <xdr:sp macro="" textlink="">
      <xdr:nvSpPr>
        <xdr:cNvPr id="4617983" name="Text Box 1137"/>
        <xdr:cNvSpPr txBox="1">
          <a:spLocks noChangeArrowheads="1"/>
        </xdr:cNvSpPr>
      </xdr:nvSpPr>
      <xdr:spPr bwMode="auto">
        <a:xfrm>
          <a:off x="3105150" y="272510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984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985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142875</xdr:rowOff>
    </xdr:to>
    <xdr:sp macro="" textlink="">
      <xdr:nvSpPr>
        <xdr:cNvPr id="4617986" name="Text Box 1137"/>
        <xdr:cNvSpPr txBox="1">
          <a:spLocks noChangeArrowheads="1"/>
        </xdr:cNvSpPr>
      </xdr:nvSpPr>
      <xdr:spPr bwMode="auto">
        <a:xfrm>
          <a:off x="3105150" y="2725102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987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988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142875</xdr:rowOff>
    </xdr:to>
    <xdr:sp macro="" textlink="">
      <xdr:nvSpPr>
        <xdr:cNvPr id="4617989" name="Text Box 1137"/>
        <xdr:cNvSpPr txBox="1">
          <a:spLocks noChangeArrowheads="1"/>
        </xdr:cNvSpPr>
      </xdr:nvSpPr>
      <xdr:spPr bwMode="auto">
        <a:xfrm>
          <a:off x="3105150" y="2725102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990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991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992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993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994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995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142875</xdr:rowOff>
    </xdr:to>
    <xdr:sp macro="" textlink="">
      <xdr:nvSpPr>
        <xdr:cNvPr id="4617996" name="Text Box 1137"/>
        <xdr:cNvSpPr txBox="1">
          <a:spLocks noChangeArrowheads="1"/>
        </xdr:cNvSpPr>
      </xdr:nvSpPr>
      <xdr:spPr bwMode="auto">
        <a:xfrm>
          <a:off x="3105150" y="2725102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997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7998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142875</xdr:rowOff>
    </xdr:to>
    <xdr:sp macro="" textlink="">
      <xdr:nvSpPr>
        <xdr:cNvPr id="4617999" name="Text Box 1137"/>
        <xdr:cNvSpPr txBox="1">
          <a:spLocks noChangeArrowheads="1"/>
        </xdr:cNvSpPr>
      </xdr:nvSpPr>
      <xdr:spPr bwMode="auto">
        <a:xfrm>
          <a:off x="3105150" y="2725102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8000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8001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152400</xdr:rowOff>
    </xdr:to>
    <xdr:sp macro="" textlink="">
      <xdr:nvSpPr>
        <xdr:cNvPr id="4618002" name="Text Box 1137"/>
        <xdr:cNvSpPr txBox="1">
          <a:spLocks noChangeArrowheads="1"/>
        </xdr:cNvSpPr>
      </xdr:nvSpPr>
      <xdr:spPr bwMode="auto">
        <a:xfrm>
          <a:off x="3105150" y="272510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8003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8004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152400</xdr:rowOff>
    </xdr:to>
    <xdr:sp macro="" textlink="">
      <xdr:nvSpPr>
        <xdr:cNvPr id="4618005" name="Text Box 1137"/>
        <xdr:cNvSpPr txBox="1">
          <a:spLocks noChangeArrowheads="1"/>
        </xdr:cNvSpPr>
      </xdr:nvSpPr>
      <xdr:spPr bwMode="auto">
        <a:xfrm>
          <a:off x="3105150" y="272510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8006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8007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142875</xdr:rowOff>
    </xdr:to>
    <xdr:sp macro="" textlink="">
      <xdr:nvSpPr>
        <xdr:cNvPr id="4618008" name="Text Box 1137"/>
        <xdr:cNvSpPr txBox="1">
          <a:spLocks noChangeArrowheads="1"/>
        </xdr:cNvSpPr>
      </xdr:nvSpPr>
      <xdr:spPr bwMode="auto">
        <a:xfrm>
          <a:off x="3105150" y="2725102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8009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8010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142875</xdr:rowOff>
    </xdr:to>
    <xdr:sp macro="" textlink="">
      <xdr:nvSpPr>
        <xdr:cNvPr id="4618011" name="Text Box 1137"/>
        <xdr:cNvSpPr txBox="1">
          <a:spLocks noChangeArrowheads="1"/>
        </xdr:cNvSpPr>
      </xdr:nvSpPr>
      <xdr:spPr bwMode="auto">
        <a:xfrm>
          <a:off x="3105150" y="2725102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8012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8013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152400</xdr:rowOff>
    </xdr:to>
    <xdr:sp macro="" textlink="">
      <xdr:nvSpPr>
        <xdr:cNvPr id="4618014" name="Text Box 1137"/>
        <xdr:cNvSpPr txBox="1">
          <a:spLocks noChangeArrowheads="1"/>
        </xdr:cNvSpPr>
      </xdr:nvSpPr>
      <xdr:spPr bwMode="auto">
        <a:xfrm>
          <a:off x="3105150" y="272510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8015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8016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152400</xdr:rowOff>
    </xdr:to>
    <xdr:sp macro="" textlink="">
      <xdr:nvSpPr>
        <xdr:cNvPr id="4618017" name="Text Box 1137"/>
        <xdr:cNvSpPr txBox="1">
          <a:spLocks noChangeArrowheads="1"/>
        </xdr:cNvSpPr>
      </xdr:nvSpPr>
      <xdr:spPr bwMode="auto">
        <a:xfrm>
          <a:off x="3105150" y="272510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8018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8019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142875</xdr:rowOff>
    </xdr:to>
    <xdr:sp macro="" textlink="">
      <xdr:nvSpPr>
        <xdr:cNvPr id="4618020" name="Text Box 1137"/>
        <xdr:cNvSpPr txBox="1">
          <a:spLocks noChangeArrowheads="1"/>
        </xdr:cNvSpPr>
      </xdr:nvSpPr>
      <xdr:spPr bwMode="auto">
        <a:xfrm>
          <a:off x="3105150" y="2725102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8021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8022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142875</xdr:rowOff>
    </xdr:to>
    <xdr:sp macro="" textlink="">
      <xdr:nvSpPr>
        <xdr:cNvPr id="4618023" name="Text Box 1137"/>
        <xdr:cNvSpPr txBox="1">
          <a:spLocks noChangeArrowheads="1"/>
        </xdr:cNvSpPr>
      </xdr:nvSpPr>
      <xdr:spPr bwMode="auto">
        <a:xfrm>
          <a:off x="3105150" y="2725102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8024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8025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8026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8027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8028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8029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152400</xdr:rowOff>
    </xdr:to>
    <xdr:sp macro="" textlink="">
      <xdr:nvSpPr>
        <xdr:cNvPr id="4618030" name="Text Box 1137"/>
        <xdr:cNvSpPr txBox="1">
          <a:spLocks noChangeArrowheads="1"/>
        </xdr:cNvSpPr>
      </xdr:nvSpPr>
      <xdr:spPr bwMode="auto">
        <a:xfrm>
          <a:off x="3105150" y="272510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8031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8032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152400</xdr:rowOff>
    </xdr:to>
    <xdr:sp macro="" textlink="">
      <xdr:nvSpPr>
        <xdr:cNvPr id="4618033" name="Text Box 1137"/>
        <xdr:cNvSpPr txBox="1">
          <a:spLocks noChangeArrowheads="1"/>
        </xdr:cNvSpPr>
      </xdr:nvSpPr>
      <xdr:spPr bwMode="auto">
        <a:xfrm>
          <a:off x="3105150" y="272510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8034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8035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142875</xdr:rowOff>
    </xdr:to>
    <xdr:sp macro="" textlink="">
      <xdr:nvSpPr>
        <xdr:cNvPr id="4618036" name="Text Box 1137"/>
        <xdr:cNvSpPr txBox="1">
          <a:spLocks noChangeArrowheads="1"/>
        </xdr:cNvSpPr>
      </xdr:nvSpPr>
      <xdr:spPr bwMode="auto">
        <a:xfrm>
          <a:off x="3105150" y="2725102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8037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8038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142875</xdr:rowOff>
    </xdr:to>
    <xdr:sp macro="" textlink="">
      <xdr:nvSpPr>
        <xdr:cNvPr id="4618039" name="Text Box 1137"/>
        <xdr:cNvSpPr txBox="1">
          <a:spLocks noChangeArrowheads="1"/>
        </xdr:cNvSpPr>
      </xdr:nvSpPr>
      <xdr:spPr bwMode="auto">
        <a:xfrm>
          <a:off x="3105150" y="2725102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8040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8041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8042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8043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8044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8045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142875</xdr:rowOff>
    </xdr:to>
    <xdr:sp macro="" textlink="">
      <xdr:nvSpPr>
        <xdr:cNvPr id="4618046" name="Text Box 1137"/>
        <xdr:cNvSpPr txBox="1">
          <a:spLocks noChangeArrowheads="1"/>
        </xdr:cNvSpPr>
      </xdr:nvSpPr>
      <xdr:spPr bwMode="auto">
        <a:xfrm>
          <a:off x="3105150" y="2725102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8047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8048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142875</xdr:rowOff>
    </xdr:to>
    <xdr:sp macro="" textlink="">
      <xdr:nvSpPr>
        <xdr:cNvPr id="4618049" name="Text Box 1137"/>
        <xdr:cNvSpPr txBox="1">
          <a:spLocks noChangeArrowheads="1"/>
        </xdr:cNvSpPr>
      </xdr:nvSpPr>
      <xdr:spPr bwMode="auto">
        <a:xfrm>
          <a:off x="3105150" y="2725102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8050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8051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152400</xdr:rowOff>
    </xdr:to>
    <xdr:sp macro="" textlink="">
      <xdr:nvSpPr>
        <xdr:cNvPr id="4618052" name="Text Box 1137"/>
        <xdr:cNvSpPr txBox="1">
          <a:spLocks noChangeArrowheads="1"/>
        </xdr:cNvSpPr>
      </xdr:nvSpPr>
      <xdr:spPr bwMode="auto">
        <a:xfrm>
          <a:off x="3105150" y="272510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8053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8054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152400</xdr:rowOff>
    </xdr:to>
    <xdr:sp macro="" textlink="">
      <xdr:nvSpPr>
        <xdr:cNvPr id="4618055" name="Text Box 1137"/>
        <xdr:cNvSpPr txBox="1">
          <a:spLocks noChangeArrowheads="1"/>
        </xdr:cNvSpPr>
      </xdr:nvSpPr>
      <xdr:spPr bwMode="auto">
        <a:xfrm>
          <a:off x="3105150" y="272510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8056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8057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142875</xdr:rowOff>
    </xdr:to>
    <xdr:sp macro="" textlink="">
      <xdr:nvSpPr>
        <xdr:cNvPr id="4618058" name="Text Box 1137"/>
        <xdr:cNvSpPr txBox="1">
          <a:spLocks noChangeArrowheads="1"/>
        </xdr:cNvSpPr>
      </xdr:nvSpPr>
      <xdr:spPr bwMode="auto">
        <a:xfrm>
          <a:off x="3105150" y="2725102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8059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8060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142875</xdr:rowOff>
    </xdr:to>
    <xdr:sp macro="" textlink="">
      <xdr:nvSpPr>
        <xdr:cNvPr id="4618061" name="Text Box 1137"/>
        <xdr:cNvSpPr txBox="1">
          <a:spLocks noChangeArrowheads="1"/>
        </xdr:cNvSpPr>
      </xdr:nvSpPr>
      <xdr:spPr bwMode="auto">
        <a:xfrm>
          <a:off x="3105150" y="2725102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8062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8063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152400</xdr:rowOff>
    </xdr:to>
    <xdr:sp macro="" textlink="">
      <xdr:nvSpPr>
        <xdr:cNvPr id="4618064" name="Text Box 1137"/>
        <xdr:cNvSpPr txBox="1">
          <a:spLocks noChangeArrowheads="1"/>
        </xdr:cNvSpPr>
      </xdr:nvSpPr>
      <xdr:spPr bwMode="auto">
        <a:xfrm>
          <a:off x="3105150" y="272510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8065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8066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152400</xdr:rowOff>
    </xdr:to>
    <xdr:sp macro="" textlink="">
      <xdr:nvSpPr>
        <xdr:cNvPr id="4618067" name="Text Box 1137"/>
        <xdr:cNvSpPr txBox="1">
          <a:spLocks noChangeArrowheads="1"/>
        </xdr:cNvSpPr>
      </xdr:nvSpPr>
      <xdr:spPr bwMode="auto">
        <a:xfrm>
          <a:off x="3105150" y="272510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8068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8069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142875</xdr:rowOff>
    </xdr:to>
    <xdr:sp macro="" textlink="">
      <xdr:nvSpPr>
        <xdr:cNvPr id="4618070" name="Text Box 1137"/>
        <xdr:cNvSpPr txBox="1">
          <a:spLocks noChangeArrowheads="1"/>
        </xdr:cNvSpPr>
      </xdr:nvSpPr>
      <xdr:spPr bwMode="auto">
        <a:xfrm>
          <a:off x="3105150" y="2725102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8071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8072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142875</xdr:rowOff>
    </xdr:to>
    <xdr:sp macro="" textlink="">
      <xdr:nvSpPr>
        <xdr:cNvPr id="4618073" name="Text Box 1137"/>
        <xdr:cNvSpPr txBox="1">
          <a:spLocks noChangeArrowheads="1"/>
        </xdr:cNvSpPr>
      </xdr:nvSpPr>
      <xdr:spPr bwMode="auto">
        <a:xfrm>
          <a:off x="3105150" y="2725102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8074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8075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8076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8077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8078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67</xdr:row>
      <xdr:rowOff>0</xdr:rowOff>
    </xdr:from>
    <xdr:to>
      <xdr:col>3</xdr:col>
      <xdr:colOff>66675</xdr:colOff>
      <xdr:row>68</xdr:row>
      <xdr:rowOff>57150</xdr:rowOff>
    </xdr:to>
    <xdr:sp macro="" textlink="">
      <xdr:nvSpPr>
        <xdr:cNvPr id="4618079" name="Text Box 1137"/>
        <xdr:cNvSpPr txBox="1">
          <a:spLocks noChangeArrowheads="1"/>
        </xdr:cNvSpPr>
      </xdr:nvSpPr>
      <xdr:spPr bwMode="auto">
        <a:xfrm>
          <a:off x="3105150" y="2725102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432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433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434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435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436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437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438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439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440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441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442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443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444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445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446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142875</xdr:rowOff>
    </xdr:to>
    <xdr:sp macro="" textlink="">
      <xdr:nvSpPr>
        <xdr:cNvPr id="4618447" name="Text Box 1137"/>
        <xdr:cNvSpPr txBox="1">
          <a:spLocks noChangeArrowheads="1"/>
        </xdr:cNvSpPr>
      </xdr:nvSpPr>
      <xdr:spPr bwMode="auto">
        <a:xfrm>
          <a:off x="2886075" y="258984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448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449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450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451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142875</xdr:rowOff>
    </xdr:to>
    <xdr:sp macro="" textlink="">
      <xdr:nvSpPr>
        <xdr:cNvPr id="4618452" name="Text Box 1137"/>
        <xdr:cNvSpPr txBox="1">
          <a:spLocks noChangeArrowheads="1"/>
        </xdr:cNvSpPr>
      </xdr:nvSpPr>
      <xdr:spPr bwMode="auto">
        <a:xfrm>
          <a:off x="2886075" y="258984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453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454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455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456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457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458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459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460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461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462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463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464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142875</xdr:rowOff>
    </xdr:to>
    <xdr:sp macro="" textlink="">
      <xdr:nvSpPr>
        <xdr:cNvPr id="4618465" name="Text Box 1137"/>
        <xdr:cNvSpPr txBox="1">
          <a:spLocks noChangeArrowheads="1"/>
        </xdr:cNvSpPr>
      </xdr:nvSpPr>
      <xdr:spPr bwMode="auto">
        <a:xfrm>
          <a:off x="2886075" y="258984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466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467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468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469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142875</xdr:rowOff>
    </xdr:to>
    <xdr:sp macro="" textlink="">
      <xdr:nvSpPr>
        <xdr:cNvPr id="4618470" name="Text Box 1137"/>
        <xdr:cNvSpPr txBox="1">
          <a:spLocks noChangeArrowheads="1"/>
        </xdr:cNvSpPr>
      </xdr:nvSpPr>
      <xdr:spPr bwMode="auto">
        <a:xfrm>
          <a:off x="2886075" y="258984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471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472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473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474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475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476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477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133350</xdr:rowOff>
    </xdr:to>
    <xdr:sp macro="" textlink="">
      <xdr:nvSpPr>
        <xdr:cNvPr id="4618478" name="Text Box 1137"/>
        <xdr:cNvSpPr txBox="1">
          <a:spLocks noChangeArrowheads="1"/>
        </xdr:cNvSpPr>
      </xdr:nvSpPr>
      <xdr:spPr bwMode="auto">
        <a:xfrm>
          <a:off x="2886075" y="258984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479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480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481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482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133350</xdr:rowOff>
    </xdr:to>
    <xdr:sp macro="" textlink="">
      <xdr:nvSpPr>
        <xdr:cNvPr id="4618483" name="Text Box 1137"/>
        <xdr:cNvSpPr txBox="1">
          <a:spLocks noChangeArrowheads="1"/>
        </xdr:cNvSpPr>
      </xdr:nvSpPr>
      <xdr:spPr bwMode="auto">
        <a:xfrm>
          <a:off x="2886075" y="258984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484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485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486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487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488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489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490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133350</xdr:rowOff>
    </xdr:to>
    <xdr:sp macro="" textlink="">
      <xdr:nvSpPr>
        <xdr:cNvPr id="4618491" name="Text Box 1137"/>
        <xdr:cNvSpPr txBox="1">
          <a:spLocks noChangeArrowheads="1"/>
        </xdr:cNvSpPr>
      </xdr:nvSpPr>
      <xdr:spPr bwMode="auto">
        <a:xfrm>
          <a:off x="2886075" y="258984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492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493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494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495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133350</xdr:rowOff>
    </xdr:to>
    <xdr:sp macro="" textlink="">
      <xdr:nvSpPr>
        <xdr:cNvPr id="4618496" name="Text Box 1137"/>
        <xdr:cNvSpPr txBox="1">
          <a:spLocks noChangeArrowheads="1"/>
        </xdr:cNvSpPr>
      </xdr:nvSpPr>
      <xdr:spPr bwMode="auto">
        <a:xfrm>
          <a:off x="2886075" y="258984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497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498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499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500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501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502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503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504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505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506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507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508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509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510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511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512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513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119</xdr:row>
      <xdr:rowOff>85725</xdr:rowOff>
    </xdr:to>
    <xdr:sp macro="" textlink="">
      <xdr:nvSpPr>
        <xdr:cNvPr id="4618514" name="Text Box 1137"/>
        <xdr:cNvSpPr txBox="1">
          <a:spLocks noChangeArrowheads="1"/>
        </xdr:cNvSpPr>
      </xdr:nvSpPr>
      <xdr:spPr bwMode="auto">
        <a:xfrm>
          <a:off x="2886075" y="25898475"/>
          <a:ext cx="666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515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516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517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518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119</xdr:row>
      <xdr:rowOff>85725</xdr:rowOff>
    </xdr:to>
    <xdr:sp macro="" textlink="">
      <xdr:nvSpPr>
        <xdr:cNvPr id="4618519" name="Text Box 1137"/>
        <xdr:cNvSpPr txBox="1">
          <a:spLocks noChangeArrowheads="1"/>
        </xdr:cNvSpPr>
      </xdr:nvSpPr>
      <xdr:spPr bwMode="auto">
        <a:xfrm>
          <a:off x="2886075" y="25898475"/>
          <a:ext cx="666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520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521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522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523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524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525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526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527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528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529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530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531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142875</xdr:rowOff>
    </xdr:to>
    <xdr:sp macro="" textlink="">
      <xdr:nvSpPr>
        <xdr:cNvPr id="4618532" name="Text Box 1137"/>
        <xdr:cNvSpPr txBox="1">
          <a:spLocks noChangeArrowheads="1"/>
        </xdr:cNvSpPr>
      </xdr:nvSpPr>
      <xdr:spPr bwMode="auto">
        <a:xfrm>
          <a:off x="2886075" y="258984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533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534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535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536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142875</xdr:rowOff>
    </xdr:to>
    <xdr:sp macro="" textlink="">
      <xdr:nvSpPr>
        <xdr:cNvPr id="4618537" name="Text Box 1137"/>
        <xdr:cNvSpPr txBox="1">
          <a:spLocks noChangeArrowheads="1"/>
        </xdr:cNvSpPr>
      </xdr:nvSpPr>
      <xdr:spPr bwMode="auto">
        <a:xfrm>
          <a:off x="2886075" y="258984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538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539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540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541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542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543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544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133350</xdr:rowOff>
    </xdr:to>
    <xdr:sp macro="" textlink="">
      <xdr:nvSpPr>
        <xdr:cNvPr id="4618545" name="Text Box 1137"/>
        <xdr:cNvSpPr txBox="1">
          <a:spLocks noChangeArrowheads="1"/>
        </xdr:cNvSpPr>
      </xdr:nvSpPr>
      <xdr:spPr bwMode="auto">
        <a:xfrm>
          <a:off x="2886075" y="258984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546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547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548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549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133350</xdr:rowOff>
    </xdr:to>
    <xdr:sp macro="" textlink="">
      <xdr:nvSpPr>
        <xdr:cNvPr id="4618550" name="Text Box 1137"/>
        <xdr:cNvSpPr txBox="1">
          <a:spLocks noChangeArrowheads="1"/>
        </xdr:cNvSpPr>
      </xdr:nvSpPr>
      <xdr:spPr bwMode="auto">
        <a:xfrm>
          <a:off x="2886075" y="258984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551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552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553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554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555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556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557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133350</xdr:rowOff>
    </xdr:to>
    <xdr:sp macro="" textlink="">
      <xdr:nvSpPr>
        <xdr:cNvPr id="4618558" name="Text Box 1137"/>
        <xdr:cNvSpPr txBox="1">
          <a:spLocks noChangeArrowheads="1"/>
        </xdr:cNvSpPr>
      </xdr:nvSpPr>
      <xdr:spPr bwMode="auto">
        <a:xfrm>
          <a:off x="2886075" y="258984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559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560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561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562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133350</xdr:rowOff>
    </xdr:to>
    <xdr:sp macro="" textlink="">
      <xdr:nvSpPr>
        <xdr:cNvPr id="4618563" name="Text Box 1137"/>
        <xdr:cNvSpPr txBox="1">
          <a:spLocks noChangeArrowheads="1"/>
        </xdr:cNvSpPr>
      </xdr:nvSpPr>
      <xdr:spPr bwMode="auto">
        <a:xfrm>
          <a:off x="2886075" y="258984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564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565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566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567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568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569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570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571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572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573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574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575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119</xdr:row>
      <xdr:rowOff>76200</xdr:rowOff>
    </xdr:to>
    <xdr:sp macro="" textlink="">
      <xdr:nvSpPr>
        <xdr:cNvPr id="4618576" name="Text Box 1137"/>
        <xdr:cNvSpPr txBox="1">
          <a:spLocks noChangeArrowheads="1"/>
        </xdr:cNvSpPr>
      </xdr:nvSpPr>
      <xdr:spPr bwMode="auto">
        <a:xfrm>
          <a:off x="2886075" y="25898475"/>
          <a:ext cx="666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577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578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579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580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581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582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583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114300</xdr:rowOff>
    </xdr:to>
    <xdr:sp macro="" textlink="">
      <xdr:nvSpPr>
        <xdr:cNvPr id="4618584" name="Text Box 1137"/>
        <xdr:cNvSpPr txBox="1">
          <a:spLocks noChangeArrowheads="1"/>
        </xdr:cNvSpPr>
      </xdr:nvSpPr>
      <xdr:spPr bwMode="auto">
        <a:xfrm>
          <a:off x="2886075" y="2589847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114300</xdr:rowOff>
    </xdr:to>
    <xdr:sp macro="" textlink="">
      <xdr:nvSpPr>
        <xdr:cNvPr id="4618585" name="Text Box 1137"/>
        <xdr:cNvSpPr txBox="1">
          <a:spLocks noChangeArrowheads="1"/>
        </xdr:cNvSpPr>
      </xdr:nvSpPr>
      <xdr:spPr bwMode="auto">
        <a:xfrm>
          <a:off x="2886075" y="2589847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586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114300</xdr:rowOff>
    </xdr:to>
    <xdr:sp macro="" textlink="">
      <xdr:nvSpPr>
        <xdr:cNvPr id="4618587" name="Text Box 1137"/>
        <xdr:cNvSpPr txBox="1">
          <a:spLocks noChangeArrowheads="1"/>
        </xdr:cNvSpPr>
      </xdr:nvSpPr>
      <xdr:spPr bwMode="auto">
        <a:xfrm>
          <a:off x="2886075" y="2589847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588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114300</xdr:rowOff>
    </xdr:to>
    <xdr:sp macro="" textlink="">
      <xdr:nvSpPr>
        <xdr:cNvPr id="4618589" name="Text Box 1137"/>
        <xdr:cNvSpPr txBox="1">
          <a:spLocks noChangeArrowheads="1"/>
        </xdr:cNvSpPr>
      </xdr:nvSpPr>
      <xdr:spPr bwMode="auto">
        <a:xfrm>
          <a:off x="2886075" y="2589847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114300</xdr:rowOff>
    </xdr:to>
    <xdr:sp macro="" textlink="">
      <xdr:nvSpPr>
        <xdr:cNvPr id="4618590" name="Text Box 1137"/>
        <xdr:cNvSpPr txBox="1">
          <a:spLocks noChangeArrowheads="1"/>
        </xdr:cNvSpPr>
      </xdr:nvSpPr>
      <xdr:spPr bwMode="auto">
        <a:xfrm>
          <a:off x="2886075" y="2589847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28575</xdr:rowOff>
    </xdr:to>
    <xdr:sp macro="" textlink="">
      <xdr:nvSpPr>
        <xdr:cNvPr id="4618591" name="Text Box 1137"/>
        <xdr:cNvSpPr txBox="1">
          <a:spLocks noChangeArrowheads="1"/>
        </xdr:cNvSpPr>
      </xdr:nvSpPr>
      <xdr:spPr bwMode="auto">
        <a:xfrm>
          <a:off x="2886075" y="258984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114300</xdr:rowOff>
    </xdr:to>
    <xdr:sp macro="" textlink="">
      <xdr:nvSpPr>
        <xdr:cNvPr id="4618592" name="Text Box 1137"/>
        <xdr:cNvSpPr txBox="1">
          <a:spLocks noChangeArrowheads="1"/>
        </xdr:cNvSpPr>
      </xdr:nvSpPr>
      <xdr:spPr bwMode="auto">
        <a:xfrm>
          <a:off x="2886075" y="2589847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28575</xdr:rowOff>
    </xdr:to>
    <xdr:sp macro="" textlink="">
      <xdr:nvSpPr>
        <xdr:cNvPr id="4618593" name="Text Box 1137"/>
        <xdr:cNvSpPr txBox="1">
          <a:spLocks noChangeArrowheads="1"/>
        </xdr:cNvSpPr>
      </xdr:nvSpPr>
      <xdr:spPr bwMode="auto">
        <a:xfrm>
          <a:off x="2886075" y="258984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114300</xdr:rowOff>
    </xdr:to>
    <xdr:sp macro="" textlink="">
      <xdr:nvSpPr>
        <xdr:cNvPr id="4618594" name="Text Box 1137"/>
        <xdr:cNvSpPr txBox="1">
          <a:spLocks noChangeArrowheads="1"/>
        </xdr:cNvSpPr>
      </xdr:nvSpPr>
      <xdr:spPr bwMode="auto">
        <a:xfrm>
          <a:off x="2886075" y="2589847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595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114300</xdr:rowOff>
    </xdr:to>
    <xdr:sp macro="" textlink="">
      <xdr:nvSpPr>
        <xdr:cNvPr id="4618596" name="Text Box 1137"/>
        <xdr:cNvSpPr txBox="1">
          <a:spLocks noChangeArrowheads="1"/>
        </xdr:cNvSpPr>
      </xdr:nvSpPr>
      <xdr:spPr bwMode="auto">
        <a:xfrm>
          <a:off x="2886075" y="2589847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597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114300</xdr:rowOff>
    </xdr:to>
    <xdr:sp macro="" textlink="">
      <xdr:nvSpPr>
        <xdr:cNvPr id="4618598" name="Text Box 1137"/>
        <xdr:cNvSpPr txBox="1">
          <a:spLocks noChangeArrowheads="1"/>
        </xdr:cNvSpPr>
      </xdr:nvSpPr>
      <xdr:spPr bwMode="auto">
        <a:xfrm>
          <a:off x="2886075" y="2589847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114300</xdr:rowOff>
    </xdr:to>
    <xdr:sp macro="" textlink="">
      <xdr:nvSpPr>
        <xdr:cNvPr id="4618599" name="Text Box 1137"/>
        <xdr:cNvSpPr txBox="1">
          <a:spLocks noChangeArrowheads="1"/>
        </xdr:cNvSpPr>
      </xdr:nvSpPr>
      <xdr:spPr bwMode="auto">
        <a:xfrm>
          <a:off x="2886075" y="2589847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114300</xdr:rowOff>
    </xdr:to>
    <xdr:sp macro="" textlink="">
      <xdr:nvSpPr>
        <xdr:cNvPr id="4618600" name="Text Box 1137"/>
        <xdr:cNvSpPr txBox="1">
          <a:spLocks noChangeArrowheads="1"/>
        </xdr:cNvSpPr>
      </xdr:nvSpPr>
      <xdr:spPr bwMode="auto">
        <a:xfrm>
          <a:off x="2886075" y="2589847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114300</xdr:rowOff>
    </xdr:to>
    <xdr:sp macro="" textlink="">
      <xdr:nvSpPr>
        <xdr:cNvPr id="4618601" name="Text Box 1137"/>
        <xdr:cNvSpPr txBox="1">
          <a:spLocks noChangeArrowheads="1"/>
        </xdr:cNvSpPr>
      </xdr:nvSpPr>
      <xdr:spPr bwMode="auto">
        <a:xfrm>
          <a:off x="2886075" y="2589847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602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114300</xdr:rowOff>
    </xdr:to>
    <xdr:sp macro="" textlink="">
      <xdr:nvSpPr>
        <xdr:cNvPr id="4618603" name="Text Box 1137"/>
        <xdr:cNvSpPr txBox="1">
          <a:spLocks noChangeArrowheads="1"/>
        </xdr:cNvSpPr>
      </xdr:nvSpPr>
      <xdr:spPr bwMode="auto">
        <a:xfrm>
          <a:off x="2886075" y="2589847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604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605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606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28575</xdr:rowOff>
    </xdr:to>
    <xdr:sp macro="" textlink="">
      <xdr:nvSpPr>
        <xdr:cNvPr id="4618607" name="Text Box 1137"/>
        <xdr:cNvSpPr txBox="1">
          <a:spLocks noChangeArrowheads="1"/>
        </xdr:cNvSpPr>
      </xdr:nvSpPr>
      <xdr:spPr bwMode="auto">
        <a:xfrm>
          <a:off x="2886075" y="258984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28575</xdr:rowOff>
    </xdr:to>
    <xdr:sp macro="" textlink="">
      <xdr:nvSpPr>
        <xdr:cNvPr id="4618608" name="Text Box 1137"/>
        <xdr:cNvSpPr txBox="1">
          <a:spLocks noChangeArrowheads="1"/>
        </xdr:cNvSpPr>
      </xdr:nvSpPr>
      <xdr:spPr bwMode="auto">
        <a:xfrm>
          <a:off x="2886075" y="258984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609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610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611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612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613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614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615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616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114300</xdr:rowOff>
    </xdr:to>
    <xdr:sp macro="" textlink="">
      <xdr:nvSpPr>
        <xdr:cNvPr id="4618617" name="Text Box 1137"/>
        <xdr:cNvSpPr txBox="1">
          <a:spLocks noChangeArrowheads="1"/>
        </xdr:cNvSpPr>
      </xdr:nvSpPr>
      <xdr:spPr bwMode="auto">
        <a:xfrm>
          <a:off x="2886075" y="2589847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114300</xdr:rowOff>
    </xdr:to>
    <xdr:sp macro="" textlink="">
      <xdr:nvSpPr>
        <xdr:cNvPr id="4618618" name="Text Box 1137"/>
        <xdr:cNvSpPr txBox="1">
          <a:spLocks noChangeArrowheads="1"/>
        </xdr:cNvSpPr>
      </xdr:nvSpPr>
      <xdr:spPr bwMode="auto">
        <a:xfrm>
          <a:off x="2886075" y="2589847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619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114300</xdr:rowOff>
    </xdr:to>
    <xdr:sp macro="" textlink="">
      <xdr:nvSpPr>
        <xdr:cNvPr id="4618620" name="Text Box 1137"/>
        <xdr:cNvSpPr txBox="1">
          <a:spLocks noChangeArrowheads="1"/>
        </xdr:cNvSpPr>
      </xdr:nvSpPr>
      <xdr:spPr bwMode="auto">
        <a:xfrm>
          <a:off x="2886075" y="2589847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621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133350</xdr:rowOff>
    </xdr:to>
    <xdr:sp macro="" textlink="">
      <xdr:nvSpPr>
        <xdr:cNvPr id="4618622" name="Text Box 1137"/>
        <xdr:cNvSpPr txBox="1">
          <a:spLocks noChangeArrowheads="1"/>
        </xdr:cNvSpPr>
      </xdr:nvSpPr>
      <xdr:spPr bwMode="auto">
        <a:xfrm>
          <a:off x="2886075" y="258984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114300</xdr:rowOff>
    </xdr:to>
    <xdr:sp macro="" textlink="">
      <xdr:nvSpPr>
        <xdr:cNvPr id="4618623" name="Text Box 1137"/>
        <xdr:cNvSpPr txBox="1">
          <a:spLocks noChangeArrowheads="1"/>
        </xdr:cNvSpPr>
      </xdr:nvSpPr>
      <xdr:spPr bwMode="auto">
        <a:xfrm>
          <a:off x="2886075" y="2589847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624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114300</xdr:rowOff>
    </xdr:to>
    <xdr:sp macro="" textlink="">
      <xdr:nvSpPr>
        <xdr:cNvPr id="4618625" name="Text Box 1137"/>
        <xdr:cNvSpPr txBox="1">
          <a:spLocks noChangeArrowheads="1"/>
        </xdr:cNvSpPr>
      </xdr:nvSpPr>
      <xdr:spPr bwMode="auto">
        <a:xfrm>
          <a:off x="2886075" y="2589847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626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114300</xdr:rowOff>
    </xdr:to>
    <xdr:sp macro="" textlink="">
      <xdr:nvSpPr>
        <xdr:cNvPr id="4618627" name="Text Box 1137"/>
        <xdr:cNvSpPr txBox="1">
          <a:spLocks noChangeArrowheads="1"/>
        </xdr:cNvSpPr>
      </xdr:nvSpPr>
      <xdr:spPr bwMode="auto">
        <a:xfrm>
          <a:off x="2886075" y="2589847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161925</xdr:rowOff>
    </xdr:to>
    <xdr:sp macro="" textlink="">
      <xdr:nvSpPr>
        <xdr:cNvPr id="4618628" name="Text Box 1137"/>
        <xdr:cNvSpPr txBox="1">
          <a:spLocks noChangeArrowheads="1"/>
        </xdr:cNvSpPr>
      </xdr:nvSpPr>
      <xdr:spPr bwMode="auto">
        <a:xfrm>
          <a:off x="2886075" y="25898475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161925</xdr:rowOff>
    </xdr:to>
    <xdr:sp macro="" textlink="">
      <xdr:nvSpPr>
        <xdr:cNvPr id="4618629" name="Text Box 1137"/>
        <xdr:cNvSpPr txBox="1">
          <a:spLocks noChangeArrowheads="1"/>
        </xdr:cNvSpPr>
      </xdr:nvSpPr>
      <xdr:spPr bwMode="auto">
        <a:xfrm>
          <a:off x="2886075" y="25898475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630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161925</xdr:rowOff>
    </xdr:to>
    <xdr:sp macro="" textlink="">
      <xdr:nvSpPr>
        <xdr:cNvPr id="4618631" name="Text Box 1137"/>
        <xdr:cNvSpPr txBox="1">
          <a:spLocks noChangeArrowheads="1"/>
        </xdr:cNvSpPr>
      </xdr:nvSpPr>
      <xdr:spPr bwMode="auto">
        <a:xfrm>
          <a:off x="2886075" y="25898475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632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161925</xdr:rowOff>
    </xdr:to>
    <xdr:sp macro="" textlink="">
      <xdr:nvSpPr>
        <xdr:cNvPr id="4618633" name="Text Box 1137"/>
        <xdr:cNvSpPr txBox="1">
          <a:spLocks noChangeArrowheads="1"/>
        </xdr:cNvSpPr>
      </xdr:nvSpPr>
      <xdr:spPr bwMode="auto">
        <a:xfrm>
          <a:off x="2886075" y="25898475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161925</xdr:rowOff>
    </xdr:to>
    <xdr:sp macro="" textlink="">
      <xdr:nvSpPr>
        <xdr:cNvPr id="4618634" name="Text Box 1137"/>
        <xdr:cNvSpPr txBox="1">
          <a:spLocks noChangeArrowheads="1"/>
        </xdr:cNvSpPr>
      </xdr:nvSpPr>
      <xdr:spPr bwMode="auto">
        <a:xfrm>
          <a:off x="2886075" y="25898475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635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161925</xdr:rowOff>
    </xdr:to>
    <xdr:sp macro="" textlink="">
      <xdr:nvSpPr>
        <xdr:cNvPr id="4618636" name="Text Box 1137"/>
        <xdr:cNvSpPr txBox="1">
          <a:spLocks noChangeArrowheads="1"/>
        </xdr:cNvSpPr>
      </xdr:nvSpPr>
      <xdr:spPr bwMode="auto">
        <a:xfrm>
          <a:off x="2886075" y="25898475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637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161925</xdr:rowOff>
    </xdr:to>
    <xdr:sp macro="" textlink="">
      <xdr:nvSpPr>
        <xdr:cNvPr id="4618638" name="Text Box 1137"/>
        <xdr:cNvSpPr txBox="1">
          <a:spLocks noChangeArrowheads="1"/>
        </xdr:cNvSpPr>
      </xdr:nvSpPr>
      <xdr:spPr bwMode="auto">
        <a:xfrm>
          <a:off x="2886075" y="25898475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639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640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641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642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643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644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645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646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647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648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649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650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651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652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653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654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655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656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657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658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659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660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661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662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663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664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665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142875</xdr:rowOff>
    </xdr:to>
    <xdr:sp macro="" textlink="">
      <xdr:nvSpPr>
        <xdr:cNvPr id="4618666" name="Text Box 1137"/>
        <xdr:cNvSpPr txBox="1">
          <a:spLocks noChangeArrowheads="1"/>
        </xdr:cNvSpPr>
      </xdr:nvSpPr>
      <xdr:spPr bwMode="auto">
        <a:xfrm>
          <a:off x="2886075" y="258984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667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668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142875</xdr:rowOff>
    </xdr:to>
    <xdr:sp macro="" textlink="">
      <xdr:nvSpPr>
        <xdr:cNvPr id="4618669" name="Text Box 1137"/>
        <xdr:cNvSpPr txBox="1">
          <a:spLocks noChangeArrowheads="1"/>
        </xdr:cNvSpPr>
      </xdr:nvSpPr>
      <xdr:spPr bwMode="auto">
        <a:xfrm>
          <a:off x="2886075" y="258984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670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671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672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673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674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133350</xdr:rowOff>
    </xdr:to>
    <xdr:sp macro="" textlink="">
      <xdr:nvSpPr>
        <xdr:cNvPr id="4618675" name="Text Box 1137"/>
        <xdr:cNvSpPr txBox="1">
          <a:spLocks noChangeArrowheads="1"/>
        </xdr:cNvSpPr>
      </xdr:nvSpPr>
      <xdr:spPr bwMode="auto">
        <a:xfrm>
          <a:off x="2886075" y="258984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676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677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133350</xdr:rowOff>
    </xdr:to>
    <xdr:sp macro="" textlink="">
      <xdr:nvSpPr>
        <xdr:cNvPr id="4618678" name="Text Box 1137"/>
        <xdr:cNvSpPr txBox="1">
          <a:spLocks noChangeArrowheads="1"/>
        </xdr:cNvSpPr>
      </xdr:nvSpPr>
      <xdr:spPr bwMode="auto">
        <a:xfrm>
          <a:off x="2886075" y="258984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679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680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681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682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683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684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685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686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687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688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689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690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691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692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693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694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695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696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697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698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699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700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701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702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703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704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705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706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707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708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709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710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711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712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713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714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715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716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717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718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142875</xdr:rowOff>
    </xdr:to>
    <xdr:sp macro="" textlink="">
      <xdr:nvSpPr>
        <xdr:cNvPr id="4618719" name="Text Box 1137"/>
        <xdr:cNvSpPr txBox="1">
          <a:spLocks noChangeArrowheads="1"/>
        </xdr:cNvSpPr>
      </xdr:nvSpPr>
      <xdr:spPr bwMode="auto">
        <a:xfrm>
          <a:off x="2886075" y="258984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720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721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142875</xdr:rowOff>
    </xdr:to>
    <xdr:sp macro="" textlink="">
      <xdr:nvSpPr>
        <xdr:cNvPr id="4618722" name="Text Box 1137"/>
        <xdr:cNvSpPr txBox="1">
          <a:spLocks noChangeArrowheads="1"/>
        </xdr:cNvSpPr>
      </xdr:nvSpPr>
      <xdr:spPr bwMode="auto">
        <a:xfrm>
          <a:off x="2886075" y="258984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723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724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725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726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727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133350</xdr:rowOff>
    </xdr:to>
    <xdr:sp macro="" textlink="">
      <xdr:nvSpPr>
        <xdr:cNvPr id="4618728" name="Text Box 1137"/>
        <xdr:cNvSpPr txBox="1">
          <a:spLocks noChangeArrowheads="1"/>
        </xdr:cNvSpPr>
      </xdr:nvSpPr>
      <xdr:spPr bwMode="auto">
        <a:xfrm>
          <a:off x="2886075" y="258984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729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730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133350</xdr:rowOff>
    </xdr:to>
    <xdr:sp macro="" textlink="">
      <xdr:nvSpPr>
        <xdr:cNvPr id="4618731" name="Text Box 1137"/>
        <xdr:cNvSpPr txBox="1">
          <a:spLocks noChangeArrowheads="1"/>
        </xdr:cNvSpPr>
      </xdr:nvSpPr>
      <xdr:spPr bwMode="auto">
        <a:xfrm>
          <a:off x="2886075" y="258984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732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733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734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735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736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737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738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739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740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741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742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743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744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745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746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747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748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749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750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119</xdr:row>
      <xdr:rowOff>76200</xdr:rowOff>
    </xdr:to>
    <xdr:sp macro="" textlink="">
      <xdr:nvSpPr>
        <xdr:cNvPr id="4618751" name="Text Box 1137"/>
        <xdr:cNvSpPr txBox="1">
          <a:spLocks noChangeArrowheads="1"/>
        </xdr:cNvSpPr>
      </xdr:nvSpPr>
      <xdr:spPr bwMode="auto">
        <a:xfrm>
          <a:off x="2886075" y="25898475"/>
          <a:ext cx="666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752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753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119</xdr:row>
      <xdr:rowOff>76200</xdr:rowOff>
    </xdr:to>
    <xdr:sp macro="" textlink="">
      <xdr:nvSpPr>
        <xdr:cNvPr id="4618754" name="Text Box 1137"/>
        <xdr:cNvSpPr txBox="1">
          <a:spLocks noChangeArrowheads="1"/>
        </xdr:cNvSpPr>
      </xdr:nvSpPr>
      <xdr:spPr bwMode="auto">
        <a:xfrm>
          <a:off x="2886075" y="25898475"/>
          <a:ext cx="666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755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47625</xdr:rowOff>
    </xdr:to>
    <xdr:sp macro="" textlink="">
      <xdr:nvSpPr>
        <xdr:cNvPr id="4618756" name="Text Box 1137"/>
        <xdr:cNvSpPr txBox="1">
          <a:spLocks noChangeArrowheads="1"/>
        </xdr:cNvSpPr>
      </xdr:nvSpPr>
      <xdr:spPr bwMode="auto">
        <a:xfrm>
          <a:off x="2886075" y="258984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9525</xdr:rowOff>
    </xdr:to>
    <xdr:sp macro="" textlink="">
      <xdr:nvSpPr>
        <xdr:cNvPr id="4618757" name="Text Box 1137"/>
        <xdr:cNvSpPr txBox="1">
          <a:spLocks noChangeArrowheads="1"/>
        </xdr:cNvSpPr>
      </xdr:nvSpPr>
      <xdr:spPr bwMode="auto">
        <a:xfrm>
          <a:off x="2886075" y="258984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758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759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760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761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762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763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764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765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766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767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768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769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770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771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772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152400</xdr:rowOff>
    </xdr:to>
    <xdr:sp macro="" textlink="">
      <xdr:nvSpPr>
        <xdr:cNvPr id="4618773" name="Text Box 1137"/>
        <xdr:cNvSpPr txBox="1">
          <a:spLocks noChangeArrowheads="1"/>
        </xdr:cNvSpPr>
      </xdr:nvSpPr>
      <xdr:spPr bwMode="auto">
        <a:xfrm>
          <a:off x="2886075" y="258984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774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775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776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777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152400</xdr:rowOff>
    </xdr:to>
    <xdr:sp macro="" textlink="">
      <xdr:nvSpPr>
        <xdr:cNvPr id="4618778" name="Text Box 1137"/>
        <xdr:cNvSpPr txBox="1">
          <a:spLocks noChangeArrowheads="1"/>
        </xdr:cNvSpPr>
      </xdr:nvSpPr>
      <xdr:spPr bwMode="auto">
        <a:xfrm>
          <a:off x="2886075" y="258984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779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780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781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782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783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784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785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142875</xdr:rowOff>
    </xdr:to>
    <xdr:sp macro="" textlink="">
      <xdr:nvSpPr>
        <xdr:cNvPr id="4618786" name="Text Box 1137"/>
        <xdr:cNvSpPr txBox="1">
          <a:spLocks noChangeArrowheads="1"/>
        </xdr:cNvSpPr>
      </xdr:nvSpPr>
      <xdr:spPr bwMode="auto">
        <a:xfrm>
          <a:off x="2886075" y="258984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787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788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789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790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142875</xdr:rowOff>
    </xdr:to>
    <xdr:sp macro="" textlink="">
      <xdr:nvSpPr>
        <xdr:cNvPr id="4618791" name="Text Box 1137"/>
        <xdr:cNvSpPr txBox="1">
          <a:spLocks noChangeArrowheads="1"/>
        </xdr:cNvSpPr>
      </xdr:nvSpPr>
      <xdr:spPr bwMode="auto">
        <a:xfrm>
          <a:off x="2886075" y="258984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792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793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794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795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796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797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798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799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800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801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802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803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804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805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806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807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808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809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810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811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812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813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814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815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816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817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818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819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142875</xdr:rowOff>
    </xdr:to>
    <xdr:sp macro="" textlink="">
      <xdr:nvSpPr>
        <xdr:cNvPr id="4618820" name="Text Box 1137"/>
        <xdr:cNvSpPr txBox="1">
          <a:spLocks noChangeArrowheads="1"/>
        </xdr:cNvSpPr>
      </xdr:nvSpPr>
      <xdr:spPr bwMode="auto">
        <a:xfrm>
          <a:off x="2886075" y="258984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821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822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823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824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142875</xdr:rowOff>
    </xdr:to>
    <xdr:sp macro="" textlink="">
      <xdr:nvSpPr>
        <xdr:cNvPr id="4618825" name="Text Box 1137"/>
        <xdr:cNvSpPr txBox="1">
          <a:spLocks noChangeArrowheads="1"/>
        </xdr:cNvSpPr>
      </xdr:nvSpPr>
      <xdr:spPr bwMode="auto">
        <a:xfrm>
          <a:off x="2886075" y="258984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826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827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828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829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830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831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832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833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152400</xdr:rowOff>
    </xdr:to>
    <xdr:sp macro="" textlink="">
      <xdr:nvSpPr>
        <xdr:cNvPr id="4618834" name="Text Box 1137"/>
        <xdr:cNvSpPr txBox="1">
          <a:spLocks noChangeArrowheads="1"/>
        </xdr:cNvSpPr>
      </xdr:nvSpPr>
      <xdr:spPr bwMode="auto">
        <a:xfrm>
          <a:off x="2886075" y="258984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835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836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152400</xdr:rowOff>
    </xdr:to>
    <xdr:sp macro="" textlink="">
      <xdr:nvSpPr>
        <xdr:cNvPr id="4618837" name="Text Box 1137"/>
        <xdr:cNvSpPr txBox="1">
          <a:spLocks noChangeArrowheads="1"/>
        </xdr:cNvSpPr>
      </xdr:nvSpPr>
      <xdr:spPr bwMode="auto">
        <a:xfrm>
          <a:off x="2886075" y="258984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838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839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840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841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842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142875</xdr:rowOff>
    </xdr:to>
    <xdr:sp macro="" textlink="">
      <xdr:nvSpPr>
        <xdr:cNvPr id="4618843" name="Text Box 1137"/>
        <xdr:cNvSpPr txBox="1">
          <a:spLocks noChangeArrowheads="1"/>
        </xdr:cNvSpPr>
      </xdr:nvSpPr>
      <xdr:spPr bwMode="auto">
        <a:xfrm>
          <a:off x="2886075" y="258984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844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845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142875</xdr:rowOff>
    </xdr:to>
    <xdr:sp macro="" textlink="">
      <xdr:nvSpPr>
        <xdr:cNvPr id="4618846" name="Text Box 1137"/>
        <xdr:cNvSpPr txBox="1">
          <a:spLocks noChangeArrowheads="1"/>
        </xdr:cNvSpPr>
      </xdr:nvSpPr>
      <xdr:spPr bwMode="auto">
        <a:xfrm>
          <a:off x="2886075" y="258984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847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848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849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850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851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852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853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854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152400</xdr:rowOff>
    </xdr:to>
    <xdr:sp macro="" textlink="">
      <xdr:nvSpPr>
        <xdr:cNvPr id="4618855" name="Text Box 1137"/>
        <xdr:cNvSpPr txBox="1">
          <a:spLocks noChangeArrowheads="1"/>
        </xdr:cNvSpPr>
      </xdr:nvSpPr>
      <xdr:spPr bwMode="auto">
        <a:xfrm>
          <a:off x="2886075" y="258984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856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857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152400</xdr:rowOff>
    </xdr:to>
    <xdr:sp macro="" textlink="">
      <xdr:nvSpPr>
        <xdr:cNvPr id="4618858" name="Text Box 1137"/>
        <xdr:cNvSpPr txBox="1">
          <a:spLocks noChangeArrowheads="1"/>
        </xdr:cNvSpPr>
      </xdr:nvSpPr>
      <xdr:spPr bwMode="auto">
        <a:xfrm>
          <a:off x="2886075" y="258984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859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860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861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862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863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142875</xdr:rowOff>
    </xdr:to>
    <xdr:sp macro="" textlink="">
      <xdr:nvSpPr>
        <xdr:cNvPr id="4618864" name="Text Box 1137"/>
        <xdr:cNvSpPr txBox="1">
          <a:spLocks noChangeArrowheads="1"/>
        </xdr:cNvSpPr>
      </xdr:nvSpPr>
      <xdr:spPr bwMode="auto">
        <a:xfrm>
          <a:off x="2886075" y="258984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865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866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142875</xdr:rowOff>
    </xdr:to>
    <xdr:sp macro="" textlink="">
      <xdr:nvSpPr>
        <xdr:cNvPr id="4618867" name="Text Box 1137"/>
        <xdr:cNvSpPr txBox="1">
          <a:spLocks noChangeArrowheads="1"/>
        </xdr:cNvSpPr>
      </xdr:nvSpPr>
      <xdr:spPr bwMode="auto">
        <a:xfrm>
          <a:off x="2886075" y="258984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868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869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870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871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872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873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874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875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876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877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878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879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880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881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882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883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884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885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886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887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888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889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890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891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892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893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894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895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152400</xdr:rowOff>
    </xdr:to>
    <xdr:sp macro="" textlink="">
      <xdr:nvSpPr>
        <xdr:cNvPr id="4618896" name="Text Box 1137"/>
        <xdr:cNvSpPr txBox="1">
          <a:spLocks noChangeArrowheads="1"/>
        </xdr:cNvSpPr>
      </xdr:nvSpPr>
      <xdr:spPr bwMode="auto">
        <a:xfrm>
          <a:off x="2886075" y="258984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897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898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899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900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152400</xdr:rowOff>
    </xdr:to>
    <xdr:sp macro="" textlink="">
      <xdr:nvSpPr>
        <xdr:cNvPr id="4618901" name="Text Box 1137"/>
        <xdr:cNvSpPr txBox="1">
          <a:spLocks noChangeArrowheads="1"/>
        </xdr:cNvSpPr>
      </xdr:nvSpPr>
      <xdr:spPr bwMode="auto">
        <a:xfrm>
          <a:off x="2886075" y="258984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902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903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904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905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906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907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908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142875</xdr:rowOff>
    </xdr:to>
    <xdr:sp macro="" textlink="">
      <xdr:nvSpPr>
        <xdr:cNvPr id="4618909" name="Text Box 1137"/>
        <xdr:cNvSpPr txBox="1">
          <a:spLocks noChangeArrowheads="1"/>
        </xdr:cNvSpPr>
      </xdr:nvSpPr>
      <xdr:spPr bwMode="auto">
        <a:xfrm>
          <a:off x="2886075" y="258984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910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911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912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913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142875</xdr:rowOff>
    </xdr:to>
    <xdr:sp macro="" textlink="">
      <xdr:nvSpPr>
        <xdr:cNvPr id="4618914" name="Text Box 1137"/>
        <xdr:cNvSpPr txBox="1">
          <a:spLocks noChangeArrowheads="1"/>
        </xdr:cNvSpPr>
      </xdr:nvSpPr>
      <xdr:spPr bwMode="auto">
        <a:xfrm>
          <a:off x="2886075" y="258984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915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916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917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918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919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920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921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922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923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924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925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926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927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928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929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930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931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932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933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934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935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936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937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938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939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940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941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942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142875</xdr:rowOff>
    </xdr:to>
    <xdr:sp macro="" textlink="">
      <xdr:nvSpPr>
        <xdr:cNvPr id="4618943" name="Text Box 1137"/>
        <xdr:cNvSpPr txBox="1">
          <a:spLocks noChangeArrowheads="1"/>
        </xdr:cNvSpPr>
      </xdr:nvSpPr>
      <xdr:spPr bwMode="auto">
        <a:xfrm>
          <a:off x="2886075" y="258984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944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945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946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117</xdr:row>
      <xdr:rowOff>76200</xdr:rowOff>
    </xdr:to>
    <xdr:sp macro="" textlink="">
      <xdr:nvSpPr>
        <xdr:cNvPr id="4618947" name="Text Box 1137"/>
        <xdr:cNvSpPr txBox="1">
          <a:spLocks noChangeArrowheads="1"/>
        </xdr:cNvSpPr>
      </xdr:nvSpPr>
      <xdr:spPr bwMode="auto">
        <a:xfrm>
          <a:off x="2886075" y="258984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142875</xdr:rowOff>
    </xdr:to>
    <xdr:sp macro="" textlink="">
      <xdr:nvSpPr>
        <xdr:cNvPr id="4618948" name="Text Box 1137"/>
        <xdr:cNvSpPr txBox="1">
          <a:spLocks noChangeArrowheads="1"/>
        </xdr:cNvSpPr>
      </xdr:nvSpPr>
      <xdr:spPr bwMode="auto">
        <a:xfrm>
          <a:off x="2886075" y="258984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949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950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951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952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953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954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955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956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152400</xdr:rowOff>
    </xdr:to>
    <xdr:sp macro="" textlink="">
      <xdr:nvSpPr>
        <xdr:cNvPr id="4618957" name="Text Box 1137"/>
        <xdr:cNvSpPr txBox="1">
          <a:spLocks noChangeArrowheads="1"/>
        </xdr:cNvSpPr>
      </xdr:nvSpPr>
      <xdr:spPr bwMode="auto">
        <a:xfrm>
          <a:off x="2886075" y="258984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958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959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152400</xdr:rowOff>
    </xdr:to>
    <xdr:sp macro="" textlink="">
      <xdr:nvSpPr>
        <xdr:cNvPr id="4618960" name="Text Box 1137"/>
        <xdr:cNvSpPr txBox="1">
          <a:spLocks noChangeArrowheads="1"/>
        </xdr:cNvSpPr>
      </xdr:nvSpPr>
      <xdr:spPr bwMode="auto">
        <a:xfrm>
          <a:off x="2886075" y="258984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961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962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963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964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965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142875</xdr:rowOff>
    </xdr:to>
    <xdr:sp macro="" textlink="">
      <xdr:nvSpPr>
        <xdr:cNvPr id="4618966" name="Text Box 1137"/>
        <xdr:cNvSpPr txBox="1">
          <a:spLocks noChangeArrowheads="1"/>
        </xdr:cNvSpPr>
      </xdr:nvSpPr>
      <xdr:spPr bwMode="auto">
        <a:xfrm>
          <a:off x="2886075" y="258984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967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968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142875</xdr:rowOff>
    </xdr:to>
    <xdr:sp macro="" textlink="">
      <xdr:nvSpPr>
        <xdr:cNvPr id="4618969" name="Text Box 1137"/>
        <xdr:cNvSpPr txBox="1">
          <a:spLocks noChangeArrowheads="1"/>
        </xdr:cNvSpPr>
      </xdr:nvSpPr>
      <xdr:spPr bwMode="auto">
        <a:xfrm>
          <a:off x="2886075" y="258984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970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971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972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973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974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975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976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977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152400</xdr:rowOff>
    </xdr:to>
    <xdr:sp macro="" textlink="">
      <xdr:nvSpPr>
        <xdr:cNvPr id="4618978" name="Text Box 1137"/>
        <xdr:cNvSpPr txBox="1">
          <a:spLocks noChangeArrowheads="1"/>
        </xdr:cNvSpPr>
      </xdr:nvSpPr>
      <xdr:spPr bwMode="auto">
        <a:xfrm>
          <a:off x="2886075" y="258984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979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980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152400</xdr:rowOff>
    </xdr:to>
    <xdr:sp macro="" textlink="">
      <xdr:nvSpPr>
        <xdr:cNvPr id="4618981" name="Text Box 1137"/>
        <xdr:cNvSpPr txBox="1">
          <a:spLocks noChangeArrowheads="1"/>
        </xdr:cNvSpPr>
      </xdr:nvSpPr>
      <xdr:spPr bwMode="auto">
        <a:xfrm>
          <a:off x="2886075" y="258984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982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983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984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985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986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142875</xdr:rowOff>
    </xdr:to>
    <xdr:sp macro="" textlink="">
      <xdr:nvSpPr>
        <xdr:cNvPr id="4618987" name="Text Box 1137"/>
        <xdr:cNvSpPr txBox="1">
          <a:spLocks noChangeArrowheads="1"/>
        </xdr:cNvSpPr>
      </xdr:nvSpPr>
      <xdr:spPr bwMode="auto">
        <a:xfrm>
          <a:off x="2886075" y="258984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988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989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142875</xdr:rowOff>
    </xdr:to>
    <xdr:sp macro="" textlink="">
      <xdr:nvSpPr>
        <xdr:cNvPr id="4618990" name="Text Box 1137"/>
        <xdr:cNvSpPr txBox="1">
          <a:spLocks noChangeArrowheads="1"/>
        </xdr:cNvSpPr>
      </xdr:nvSpPr>
      <xdr:spPr bwMode="auto">
        <a:xfrm>
          <a:off x="2886075" y="258984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991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992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993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994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995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996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997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8998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8999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00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01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02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19050</xdr:rowOff>
    </xdr:to>
    <xdr:sp macro="" textlink="">
      <xdr:nvSpPr>
        <xdr:cNvPr id="4619003" name="Text Box 1137"/>
        <xdr:cNvSpPr txBox="1">
          <a:spLocks noChangeArrowheads="1"/>
        </xdr:cNvSpPr>
      </xdr:nvSpPr>
      <xdr:spPr bwMode="auto">
        <a:xfrm>
          <a:off x="2886075" y="2589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152400</xdr:rowOff>
    </xdr:to>
    <xdr:sp macro="" textlink="">
      <xdr:nvSpPr>
        <xdr:cNvPr id="4619004" name="Text Box 1137"/>
        <xdr:cNvSpPr txBox="1">
          <a:spLocks noChangeArrowheads="1"/>
        </xdr:cNvSpPr>
      </xdr:nvSpPr>
      <xdr:spPr bwMode="auto">
        <a:xfrm>
          <a:off x="2886075" y="258984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05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06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152400</xdr:rowOff>
    </xdr:to>
    <xdr:sp macro="" textlink="">
      <xdr:nvSpPr>
        <xdr:cNvPr id="4619007" name="Text Box 1137"/>
        <xdr:cNvSpPr txBox="1">
          <a:spLocks noChangeArrowheads="1"/>
        </xdr:cNvSpPr>
      </xdr:nvSpPr>
      <xdr:spPr bwMode="auto">
        <a:xfrm>
          <a:off x="2886075" y="258984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08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09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142875</xdr:rowOff>
    </xdr:to>
    <xdr:sp macro="" textlink="">
      <xdr:nvSpPr>
        <xdr:cNvPr id="4619010" name="Text Box 1137"/>
        <xdr:cNvSpPr txBox="1">
          <a:spLocks noChangeArrowheads="1"/>
        </xdr:cNvSpPr>
      </xdr:nvSpPr>
      <xdr:spPr bwMode="auto">
        <a:xfrm>
          <a:off x="2886075" y="258984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11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12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142875</xdr:rowOff>
    </xdr:to>
    <xdr:sp macro="" textlink="">
      <xdr:nvSpPr>
        <xdr:cNvPr id="4619013" name="Text Box 1137"/>
        <xdr:cNvSpPr txBox="1">
          <a:spLocks noChangeArrowheads="1"/>
        </xdr:cNvSpPr>
      </xdr:nvSpPr>
      <xdr:spPr bwMode="auto">
        <a:xfrm>
          <a:off x="2886075" y="258984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14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15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16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17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18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19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142875</xdr:rowOff>
    </xdr:to>
    <xdr:sp macro="" textlink="">
      <xdr:nvSpPr>
        <xdr:cNvPr id="4619020" name="Text Box 1137"/>
        <xdr:cNvSpPr txBox="1">
          <a:spLocks noChangeArrowheads="1"/>
        </xdr:cNvSpPr>
      </xdr:nvSpPr>
      <xdr:spPr bwMode="auto">
        <a:xfrm>
          <a:off x="2886075" y="258984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21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22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142875</xdr:rowOff>
    </xdr:to>
    <xdr:sp macro="" textlink="">
      <xdr:nvSpPr>
        <xdr:cNvPr id="4619023" name="Text Box 1137"/>
        <xdr:cNvSpPr txBox="1">
          <a:spLocks noChangeArrowheads="1"/>
        </xdr:cNvSpPr>
      </xdr:nvSpPr>
      <xdr:spPr bwMode="auto">
        <a:xfrm>
          <a:off x="2886075" y="258984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24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25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152400</xdr:rowOff>
    </xdr:to>
    <xdr:sp macro="" textlink="">
      <xdr:nvSpPr>
        <xdr:cNvPr id="4619026" name="Text Box 1137"/>
        <xdr:cNvSpPr txBox="1">
          <a:spLocks noChangeArrowheads="1"/>
        </xdr:cNvSpPr>
      </xdr:nvSpPr>
      <xdr:spPr bwMode="auto">
        <a:xfrm>
          <a:off x="2886075" y="258984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27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28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152400</xdr:rowOff>
    </xdr:to>
    <xdr:sp macro="" textlink="">
      <xdr:nvSpPr>
        <xdr:cNvPr id="4619029" name="Text Box 1137"/>
        <xdr:cNvSpPr txBox="1">
          <a:spLocks noChangeArrowheads="1"/>
        </xdr:cNvSpPr>
      </xdr:nvSpPr>
      <xdr:spPr bwMode="auto">
        <a:xfrm>
          <a:off x="2886075" y="258984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30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31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142875</xdr:rowOff>
    </xdr:to>
    <xdr:sp macro="" textlink="">
      <xdr:nvSpPr>
        <xdr:cNvPr id="4619032" name="Text Box 1137"/>
        <xdr:cNvSpPr txBox="1">
          <a:spLocks noChangeArrowheads="1"/>
        </xdr:cNvSpPr>
      </xdr:nvSpPr>
      <xdr:spPr bwMode="auto">
        <a:xfrm>
          <a:off x="2886075" y="258984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33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34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142875</xdr:rowOff>
    </xdr:to>
    <xdr:sp macro="" textlink="">
      <xdr:nvSpPr>
        <xdr:cNvPr id="4619035" name="Text Box 1137"/>
        <xdr:cNvSpPr txBox="1">
          <a:spLocks noChangeArrowheads="1"/>
        </xdr:cNvSpPr>
      </xdr:nvSpPr>
      <xdr:spPr bwMode="auto">
        <a:xfrm>
          <a:off x="2886075" y="258984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36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37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152400</xdr:rowOff>
    </xdr:to>
    <xdr:sp macro="" textlink="">
      <xdr:nvSpPr>
        <xdr:cNvPr id="4619038" name="Text Box 1137"/>
        <xdr:cNvSpPr txBox="1">
          <a:spLocks noChangeArrowheads="1"/>
        </xdr:cNvSpPr>
      </xdr:nvSpPr>
      <xdr:spPr bwMode="auto">
        <a:xfrm>
          <a:off x="2886075" y="258984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39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40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152400</xdr:rowOff>
    </xdr:to>
    <xdr:sp macro="" textlink="">
      <xdr:nvSpPr>
        <xdr:cNvPr id="4619041" name="Text Box 1137"/>
        <xdr:cNvSpPr txBox="1">
          <a:spLocks noChangeArrowheads="1"/>
        </xdr:cNvSpPr>
      </xdr:nvSpPr>
      <xdr:spPr bwMode="auto">
        <a:xfrm>
          <a:off x="2886075" y="258984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42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43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142875</xdr:rowOff>
    </xdr:to>
    <xdr:sp macro="" textlink="">
      <xdr:nvSpPr>
        <xdr:cNvPr id="4619044" name="Text Box 1137"/>
        <xdr:cNvSpPr txBox="1">
          <a:spLocks noChangeArrowheads="1"/>
        </xdr:cNvSpPr>
      </xdr:nvSpPr>
      <xdr:spPr bwMode="auto">
        <a:xfrm>
          <a:off x="2886075" y="258984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45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46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142875</xdr:rowOff>
    </xdr:to>
    <xdr:sp macro="" textlink="">
      <xdr:nvSpPr>
        <xdr:cNvPr id="4619047" name="Text Box 1137"/>
        <xdr:cNvSpPr txBox="1">
          <a:spLocks noChangeArrowheads="1"/>
        </xdr:cNvSpPr>
      </xdr:nvSpPr>
      <xdr:spPr bwMode="auto">
        <a:xfrm>
          <a:off x="2886075" y="258984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48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49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50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51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52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53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152400</xdr:rowOff>
    </xdr:to>
    <xdr:sp macro="" textlink="">
      <xdr:nvSpPr>
        <xdr:cNvPr id="4619054" name="Text Box 1137"/>
        <xdr:cNvSpPr txBox="1">
          <a:spLocks noChangeArrowheads="1"/>
        </xdr:cNvSpPr>
      </xdr:nvSpPr>
      <xdr:spPr bwMode="auto">
        <a:xfrm>
          <a:off x="2886075" y="258984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55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56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152400</xdr:rowOff>
    </xdr:to>
    <xdr:sp macro="" textlink="">
      <xdr:nvSpPr>
        <xdr:cNvPr id="4619057" name="Text Box 1137"/>
        <xdr:cNvSpPr txBox="1">
          <a:spLocks noChangeArrowheads="1"/>
        </xdr:cNvSpPr>
      </xdr:nvSpPr>
      <xdr:spPr bwMode="auto">
        <a:xfrm>
          <a:off x="2886075" y="258984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58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59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142875</xdr:rowOff>
    </xdr:to>
    <xdr:sp macro="" textlink="">
      <xdr:nvSpPr>
        <xdr:cNvPr id="4619060" name="Text Box 1137"/>
        <xdr:cNvSpPr txBox="1">
          <a:spLocks noChangeArrowheads="1"/>
        </xdr:cNvSpPr>
      </xdr:nvSpPr>
      <xdr:spPr bwMode="auto">
        <a:xfrm>
          <a:off x="2886075" y="258984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61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62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142875</xdr:rowOff>
    </xdr:to>
    <xdr:sp macro="" textlink="">
      <xdr:nvSpPr>
        <xdr:cNvPr id="4619063" name="Text Box 1137"/>
        <xdr:cNvSpPr txBox="1">
          <a:spLocks noChangeArrowheads="1"/>
        </xdr:cNvSpPr>
      </xdr:nvSpPr>
      <xdr:spPr bwMode="auto">
        <a:xfrm>
          <a:off x="2886075" y="258984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64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65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66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67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68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69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142875</xdr:rowOff>
    </xdr:to>
    <xdr:sp macro="" textlink="">
      <xdr:nvSpPr>
        <xdr:cNvPr id="4619070" name="Text Box 1137"/>
        <xdr:cNvSpPr txBox="1">
          <a:spLocks noChangeArrowheads="1"/>
        </xdr:cNvSpPr>
      </xdr:nvSpPr>
      <xdr:spPr bwMode="auto">
        <a:xfrm>
          <a:off x="2886075" y="258984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71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72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142875</xdr:rowOff>
    </xdr:to>
    <xdr:sp macro="" textlink="">
      <xdr:nvSpPr>
        <xdr:cNvPr id="4619073" name="Text Box 1137"/>
        <xdr:cNvSpPr txBox="1">
          <a:spLocks noChangeArrowheads="1"/>
        </xdr:cNvSpPr>
      </xdr:nvSpPr>
      <xdr:spPr bwMode="auto">
        <a:xfrm>
          <a:off x="2886075" y="258984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74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75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152400</xdr:rowOff>
    </xdr:to>
    <xdr:sp macro="" textlink="">
      <xdr:nvSpPr>
        <xdr:cNvPr id="4619076" name="Text Box 1137"/>
        <xdr:cNvSpPr txBox="1">
          <a:spLocks noChangeArrowheads="1"/>
        </xdr:cNvSpPr>
      </xdr:nvSpPr>
      <xdr:spPr bwMode="auto">
        <a:xfrm>
          <a:off x="2886075" y="258984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77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78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152400</xdr:rowOff>
    </xdr:to>
    <xdr:sp macro="" textlink="">
      <xdr:nvSpPr>
        <xdr:cNvPr id="4619079" name="Text Box 1137"/>
        <xdr:cNvSpPr txBox="1">
          <a:spLocks noChangeArrowheads="1"/>
        </xdr:cNvSpPr>
      </xdr:nvSpPr>
      <xdr:spPr bwMode="auto">
        <a:xfrm>
          <a:off x="2886075" y="258984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80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81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142875</xdr:rowOff>
    </xdr:to>
    <xdr:sp macro="" textlink="">
      <xdr:nvSpPr>
        <xdr:cNvPr id="4619082" name="Text Box 1137"/>
        <xdr:cNvSpPr txBox="1">
          <a:spLocks noChangeArrowheads="1"/>
        </xdr:cNvSpPr>
      </xdr:nvSpPr>
      <xdr:spPr bwMode="auto">
        <a:xfrm>
          <a:off x="2886075" y="258984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83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84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142875</xdr:rowOff>
    </xdr:to>
    <xdr:sp macro="" textlink="">
      <xdr:nvSpPr>
        <xdr:cNvPr id="4619085" name="Text Box 1137"/>
        <xdr:cNvSpPr txBox="1">
          <a:spLocks noChangeArrowheads="1"/>
        </xdr:cNvSpPr>
      </xdr:nvSpPr>
      <xdr:spPr bwMode="auto">
        <a:xfrm>
          <a:off x="2886075" y="258984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86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87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152400</xdr:rowOff>
    </xdr:to>
    <xdr:sp macro="" textlink="">
      <xdr:nvSpPr>
        <xdr:cNvPr id="4619088" name="Text Box 1137"/>
        <xdr:cNvSpPr txBox="1">
          <a:spLocks noChangeArrowheads="1"/>
        </xdr:cNvSpPr>
      </xdr:nvSpPr>
      <xdr:spPr bwMode="auto">
        <a:xfrm>
          <a:off x="2886075" y="258984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89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90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152400</xdr:rowOff>
    </xdr:to>
    <xdr:sp macro="" textlink="">
      <xdr:nvSpPr>
        <xdr:cNvPr id="4619091" name="Text Box 1137"/>
        <xdr:cNvSpPr txBox="1">
          <a:spLocks noChangeArrowheads="1"/>
        </xdr:cNvSpPr>
      </xdr:nvSpPr>
      <xdr:spPr bwMode="auto">
        <a:xfrm>
          <a:off x="2886075" y="258984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92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93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142875</xdr:rowOff>
    </xdr:to>
    <xdr:sp macro="" textlink="">
      <xdr:nvSpPr>
        <xdr:cNvPr id="4619094" name="Text Box 1137"/>
        <xdr:cNvSpPr txBox="1">
          <a:spLocks noChangeArrowheads="1"/>
        </xdr:cNvSpPr>
      </xdr:nvSpPr>
      <xdr:spPr bwMode="auto">
        <a:xfrm>
          <a:off x="2886075" y="258984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95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96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142875</xdr:rowOff>
    </xdr:to>
    <xdr:sp macro="" textlink="">
      <xdr:nvSpPr>
        <xdr:cNvPr id="4619097" name="Text Box 1137"/>
        <xdr:cNvSpPr txBox="1">
          <a:spLocks noChangeArrowheads="1"/>
        </xdr:cNvSpPr>
      </xdr:nvSpPr>
      <xdr:spPr bwMode="auto">
        <a:xfrm>
          <a:off x="2886075" y="258984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98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099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100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101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102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3171825</xdr:colOff>
      <xdr:row>117</xdr:row>
      <xdr:rowOff>0</xdr:rowOff>
    </xdr:from>
    <xdr:to>
      <xdr:col>3</xdr:col>
      <xdr:colOff>66675</xdr:colOff>
      <xdr:row>118</xdr:row>
      <xdr:rowOff>57150</xdr:rowOff>
    </xdr:to>
    <xdr:sp macro="" textlink="">
      <xdr:nvSpPr>
        <xdr:cNvPr id="4619103" name="Text Box 1137"/>
        <xdr:cNvSpPr txBox="1">
          <a:spLocks noChangeArrowheads="1"/>
        </xdr:cNvSpPr>
      </xdr:nvSpPr>
      <xdr:spPr bwMode="auto">
        <a:xfrm>
          <a:off x="2886075" y="258984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34"/>
  <sheetViews>
    <sheetView zoomScale="80" zoomScaleNormal="80" workbookViewId="0">
      <selection activeCell="C33" sqref="C33"/>
    </sheetView>
  </sheetViews>
  <sheetFormatPr defaultRowHeight="15"/>
  <cols>
    <col min="1" max="1" width="6.5703125" customWidth="1"/>
    <col min="2" max="2" width="9.7109375" customWidth="1"/>
    <col min="3" max="3" width="81" customWidth="1"/>
    <col min="4" max="4" width="30.7109375" customWidth="1"/>
    <col min="6" max="6" width="9.5703125" bestFit="1" customWidth="1"/>
    <col min="9" max="9" width="9.28515625" bestFit="1" customWidth="1"/>
  </cols>
  <sheetData>
    <row r="1" spans="1:10" ht="15.75">
      <c r="A1" s="575" t="s">
        <v>56</v>
      </c>
      <c r="B1" s="575"/>
      <c r="C1" s="575"/>
      <c r="D1" s="575"/>
    </row>
    <row r="2" spans="1:10">
      <c r="A2" s="584"/>
      <c r="B2" s="584"/>
      <c r="C2" s="584"/>
      <c r="D2" s="584"/>
    </row>
    <row r="3" spans="1:10">
      <c r="A3" s="99" t="s">
        <v>707</v>
      </c>
      <c r="B3" s="186"/>
      <c r="C3" s="154"/>
      <c r="D3" s="154"/>
      <c r="E3" s="154"/>
      <c r="F3" s="75"/>
      <c r="G3" s="4"/>
      <c r="H3" s="4"/>
      <c r="I3" s="4"/>
      <c r="J3" s="4"/>
    </row>
    <row r="4" spans="1:10">
      <c r="A4" s="75" t="s">
        <v>708</v>
      </c>
      <c r="B4" s="186"/>
      <c r="C4" s="154"/>
      <c r="D4" s="154"/>
      <c r="E4" s="154"/>
      <c r="F4" s="75"/>
      <c r="G4" s="4"/>
      <c r="H4" s="17"/>
    </row>
    <row r="5" spans="1:10">
      <c r="A5" s="73" t="s">
        <v>171</v>
      </c>
      <c r="B5" s="186"/>
      <c r="C5" s="154"/>
      <c r="D5" s="154"/>
      <c r="E5" s="154"/>
      <c r="F5" s="73"/>
      <c r="G5" s="9"/>
      <c r="H5" s="17"/>
    </row>
    <row r="6" spans="1:10">
      <c r="A6" s="73" t="s">
        <v>718</v>
      </c>
      <c r="B6" s="153"/>
      <c r="C6" s="154"/>
      <c r="D6" s="154"/>
    </row>
    <row r="7" spans="1:10">
      <c r="A7" s="247"/>
      <c r="B7" s="247"/>
      <c r="C7" s="248"/>
      <c r="D7" s="160"/>
    </row>
    <row r="8" spans="1:10" ht="21.75" customHeight="1">
      <c r="A8" s="576" t="s">
        <v>27</v>
      </c>
      <c r="B8" s="578" t="s">
        <v>42</v>
      </c>
      <c r="C8" s="580" t="s">
        <v>43</v>
      </c>
      <c r="D8" s="582" t="s">
        <v>143</v>
      </c>
    </row>
    <row r="9" spans="1:10" ht="42" customHeight="1">
      <c r="A9" s="577"/>
      <c r="B9" s="579"/>
      <c r="C9" s="581"/>
      <c r="D9" s="583"/>
    </row>
    <row r="10" spans="1:10" ht="24.75" customHeight="1">
      <c r="A10" s="456">
        <v>1</v>
      </c>
      <c r="B10" s="456">
        <v>1</v>
      </c>
      <c r="C10" s="457" t="s">
        <v>724</v>
      </c>
      <c r="D10" s="458"/>
      <c r="E10" s="170"/>
      <c r="F10" s="170"/>
    </row>
    <row r="11" spans="1:10">
      <c r="A11" s="456">
        <v>2</v>
      </c>
      <c r="B11" s="456">
        <v>2</v>
      </c>
      <c r="C11" s="459" t="s">
        <v>597</v>
      </c>
      <c r="D11" s="458"/>
      <c r="E11" s="245"/>
      <c r="F11" s="245"/>
      <c r="G11" s="245"/>
    </row>
    <row r="12" spans="1:10">
      <c r="A12" s="456">
        <v>3</v>
      </c>
      <c r="B12" s="456">
        <v>3</v>
      </c>
      <c r="C12" s="453" t="s">
        <v>598</v>
      </c>
      <c r="D12" s="458"/>
      <c r="E12" s="245"/>
      <c r="F12" s="245"/>
      <c r="G12" s="245"/>
    </row>
    <row r="13" spans="1:10">
      <c r="A13" s="456">
        <v>4</v>
      </c>
      <c r="B13" s="456">
        <v>4</v>
      </c>
      <c r="C13" s="457" t="s">
        <v>542</v>
      </c>
      <c r="D13" s="458"/>
    </row>
    <row r="14" spans="1:10">
      <c r="A14" s="80">
        <v>5</v>
      </c>
      <c r="B14" s="80">
        <v>5</v>
      </c>
      <c r="C14" s="457" t="s">
        <v>583</v>
      </c>
      <c r="D14" s="458"/>
    </row>
    <row r="15" spans="1:10">
      <c r="A15" s="460">
        <v>6</v>
      </c>
      <c r="B15" s="460">
        <v>6</v>
      </c>
      <c r="C15" s="457" t="s">
        <v>584</v>
      </c>
      <c r="D15" s="55"/>
      <c r="I15" s="107"/>
    </row>
    <row r="16" spans="1:10">
      <c r="A16" s="461"/>
      <c r="B16" s="461"/>
      <c r="C16" s="455" t="s">
        <v>44</v>
      </c>
      <c r="D16" s="105"/>
    </row>
    <row r="17" spans="1:7" ht="28.5" customHeight="1">
      <c r="A17" s="462"/>
      <c r="B17" s="462"/>
      <c r="C17" s="56" t="s">
        <v>543</v>
      </c>
      <c r="D17" s="54"/>
    </row>
    <row r="18" spans="1:7">
      <c r="A18" s="463"/>
      <c r="B18" s="463"/>
      <c r="C18" s="464" t="s">
        <v>55</v>
      </c>
      <c r="D18" s="105"/>
    </row>
    <row r="19" spans="1:7">
      <c r="A19" s="463"/>
      <c r="B19" s="463"/>
      <c r="C19" s="464" t="s">
        <v>45</v>
      </c>
      <c r="D19" s="54"/>
    </row>
    <row r="20" spans="1:7">
      <c r="A20" s="463"/>
      <c r="B20" s="463"/>
      <c r="C20" s="464" t="s">
        <v>46</v>
      </c>
      <c r="D20" s="105"/>
      <c r="F20" s="107"/>
    </row>
    <row r="21" spans="1:7" ht="24.75" customHeight="1">
      <c r="A21" s="249"/>
      <c r="B21" s="249"/>
      <c r="C21" s="250"/>
      <c r="D21" s="251"/>
    </row>
    <row r="22" spans="1:7">
      <c r="A22" s="23"/>
      <c r="B22" s="23"/>
      <c r="C22" s="24"/>
      <c r="D22" s="25"/>
    </row>
    <row r="23" spans="1:7">
      <c r="A23" s="23"/>
      <c r="B23" s="28"/>
      <c r="C23" s="24"/>
      <c r="D23" s="25"/>
    </row>
    <row r="24" spans="1:7">
      <c r="A24" s="23"/>
      <c r="B24" s="23"/>
      <c r="C24" s="24"/>
      <c r="D24" s="25"/>
    </row>
    <row r="25" spans="1:7">
      <c r="A25" s="23"/>
      <c r="B25" s="32" t="s">
        <v>5</v>
      </c>
      <c r="C25" s="29"/>
      <c r="D25" s="22"/>
    </row>
    <row r="26" spans="1:7">
      <c r="A26" s="23"/>
      <c r="B26" s="32"/>
      <c r="C26" s="30" t="s">
        <v>47</v>
      </c>
      <c r="D26" s="22"/>
    </row>
    <row r="27" spans="1:7">
      <c r="A27" s="23"/>
      <c r="B27" s="27"/>
      <c r="C27" s="31"/>
      <c r="D27" s="25"/>
    </row>
    <row r="28" spans="1:7">
      <c r="A28" s="23"/>
      <c r="B28" s="27"/>
      <c r="C28" s="574"/>
      <c r="D28" s="574"/>
      <c r="E28" s="574"/>
      <c r="F28" s="574"/>
      <c r="G28" s="574"/>
    </row>
    <row r="29" spans="1:7">
      <c r="A29" s="23"/>
      <c r="B29" s="27"/>
      <c r="C29" s="31"/>
      <c r="D29" s="22"/>
    </row>
    <row r="30" spans="1:7">
      <c r="A30" s="23"/>
      <c r="B30" s="23"/>
      <c r="C30" s="22"/>
      <c r="D30" s="22"/>
    </row>
    <row r="31" spans="1:7">
      <c r="A31" s="23"/>
      <c r="B31" s="23"/>
      <c r="C31" s="24"/>
      <c r="D31" s="25"/>
    </row>
    <row r="32" spans="1:7">
      <c r="A32" s="19"/>
      <c r="B32" s="19"/>
      <c r="C32" s="20"/>
      <c r="D32" s="21"/>
    </row>
    <row r="33" spans="1:4">
      <c r="A33" s="19"/>
      <c r="B33" s="19"/>
      <c r="C33" s="20"/>
      <c r="D33" s="21"/>
    </row>
    <row r="34" spans="1:4">
      <c r="A34" s="19"/>
      <c r="B34" s="19"/>
      <c r="C34" s="20"/>
      <c r="D34" s="21"/>
    </row>
  </sheetData>
  <mergeCells count="7">
    <mergeCell ref="C28:G28"/>
    <mergeCell ref="A1:D1"/>
    <mergeCell ref="A8:A9"/>
    <mergeCell ref="B8:B9"/>
    <mergeCell ref="C8:C9"/>
    <mergeCell ref="D8:D9"/>
    <mergeCell ref="A2:D2"/>
  </mergeCells>
  <pageMargins left="0.70866141732283472" right="0.70866141732283472" top="0.94488188976377963" bottom="0.74803149606299213" header="0.31496062992125984" footer="0.31496062992125984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S87"/>
  <sheetViews>
    <sheetView topLeftCell="A82" zoomScale="84" zoomScaleNormal="84" workbookViewId="0">
      <selection activeCell="W11" sqref="W11"/>
    </sheetView>
  </sheetViews>
  <sheetFormatPr defaultRowHeight="15"/>
  <cols>
    <col min="1" max="1" width="5.5703125" customWidth="1"/>
    <col min="2" max="2" width="8.28515625" customWidth="1"/>
    <col min="3" max="3" width="36.42578125" customWidth="1"/>
    <col min="4" max="5" width="7" customWidth="1"/>
    <col min="6" max="6" width="6.140625" customWidth="1"/>
    <col min="7" max="7" width="7.28515625" customWidth="1"/>
    <col min="8" max="8" width="8" customWidth="1"/>
    <col min="9" max="9" width="6.42578125" customWidth="1"/>
    <col min="11" max="11" width="6.85546875" customWidth="1"/>
    <col min="12" max="12" width="7" customWidth="1"/>
    <col min="13" max="13" width="8.28515625" customWidth="1"/>
    <col min="14" max="14" width="8.140625" customWidth="1"/>
    <col min="15" max="15" width="9.140625" customWidth="1"/>
    <col min="16" max="16" width="8.28515625" customWidth="1"/>
    <col min="18" max="19" width="0" hidden="1" customWidth="1"/>
  </cols>
  <sheetData>
    <row r="1" spans="1:19" ht="15.75">
      <c r="A1" s="595" t="s">
        <v>102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</row>
    <row r="2" spans="1:19" ht="15.75">
      <c r="A2" s="485"/>
      <c r="B2" s="485"/>
      <c r="C2" s="485"/>
      <c r="D2" s="485"/>
      <c r="E2" s="485"/>
      <c r="F2" s="485"/>
      <c r="G2" s="486" t="s">
        <v>723</v>
      </c>
      <c r="H2" s="485"/>
      <c r="I2" s="485"/>
      <c r="J2" s="485"/>
      <c r="K2" s="485"/>
      <c r="L2" s="485"/>
      <c r="M2" s="485"/>
      <c r="N2" s="485"/>
      <c r="O2" s="485"/>
      <c r="P2" s="485"/>
      <c r="Q2" s="485"/>
    </row>
    <row r="3" spans="1:19" ht="15.75">
      <c r="A3" s="596" t="s">
        <v>101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</row>
    <row r="4" spans="1:19" ht="16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9">
      <c r="A5" s="99" t="s">
        <v>707</v>
      </c>
      <c r="B5" s="186"/>
      <c r="C5" s="154"/>
      <c r="D5" s="154"/>
      <c r="E5" s="154"/>
      <c r="F5" s="75"/>
      <c r="G5" s="4"/>
      <c r="H5" s="4"/>
      <c r="J5" s="4"/>
      <c r="M5" s="4"/>
      <c r="N5" s="5"/>
      <c r="O5" s="5"/>
      <c r="P5" s="4"/>
      <c r="Q5" s="5"/>
    </row>
    <row r="6" spans="1:19">
      <c r="A6" s="75" t="s">
        <v>604</v>
      </c>
      <c r="B6" s="186"/>
      <c r="C6" s="154"/>
      <c r="D6" s="154"/>
      <c r="E6" s="154"/>
      <c r="F6" s="75"/>
      <c r="G6" s="4"/>
      <c r="H6" s="75"/>
      <c r="I6" s="75"/>
      <c r="J6" s="75"/>
      <c r="K6" s="75"/>
      <c r="L6" s="4"/>
      <c r="M6" s="4"/>
      <c r="N6" s="126"/>
      <c r="O6" s="6"/>
      <c r="P6" s="127"/>
      <c r="Q6" s="8"/>
    </row>
    <row r="7" spans="1:19">
      <c r="A7" s="73" t="s">
        <v>171</v>
      </c>
      <c r="B7" s="186"/>
      <c r="C7" s="154"/>
      <c r="D7" s="154"/>
      <c r="E7" s="154"/>
      <c r="F7" s="73"/>
      <c r="G7" s="9"/>
      <c r="H7" s="73"/>
      <c r="I7" s="73"/>
      <c r="J7" s="73"/>
      <c r="K7" s="73"/>
      <c r="L7" s="9"/>
      <c r="M7" s="9"/>
      <c r="N7" s="4"/>
      <c r="O7" s="4"/>
      <c r="P7" s="4"/>
      <c r="Q7" s="4"/>
    </row>
    <row r="8" spans="1:19">
      <c r="A8" s="73" t="s">
        <v>718</v>
      </c>
      <c r="B8" s="153"/>
      <c r="C8" s="125"/>
      <c r="D8" s="17"/>
      <c r="E8" s="17"/>
      <c r="F8" s="17"/>
      <c r="G8" s="73"/>
      <c r="H8" s="73"/>
      <c r="I8" s="73"/>
      <c r="J8" s="73"/>
      <c r="K8" s="73"/>
      <c r="L8" s="73"/>
      <c r="M8" s="73"/>
      <c r="N8" s="74"/>
      <c r="O8" s="74"/>
      <c r="P8" s="598"/>
      <c r="Q8" s="598"/>
    </row>
    <row r="9" spans="1:19">
      <c r="A9" s="9"/>
      <c r="B9" s="9"/>
      <c r="C9" s="17"/>
      <c r="D9" s="17"/>
      <c r="E9" s="17"/>
      <c r="F9" s="17"/>
      <c r="G9" s="73"/>
      <c r="H9" s="73"/>
      <c r="I9" s="73"/>
      <c r="J9" s="73"/>
      <c r="K9" s="73"/>
      <c r="L9" s="73"/>
      <c r="M9" s="73"/>
      <c r="N9" s="75"/>
      <c r="O9" s="75"/>
      <c r="P9" s="75"/>
      <c r="Q9" s="76"/>
    </row>
    <row r="10" spans="1:19" ht="15" customHeight="1">
      <c r="A10" s="600" t="s">
        <v>27</v>
      </c>
      <c r="B10" s="603" t="s">
        <v>64</v>
      </c>
      <c r="C10" s="648" t="s">
        <v>0</v>
      </c>
      <c r="D10" s="531"/>
      <c r="E10" s="645" t="s">
        <v>1</v>
      </c>
      <c r="F10" s="600" t="s">
        <v>2</v>
      </c>
      <c r="G10" s="605" t="s">
        <v>12</v>
      </c>
      <c r="H10" s="606"/>
      <c r="I10" s="606"/>
      <c r="J10" s="606"/>
      <c r="K10" s="606"/>
      <c r="L10" s="607"/>
      <c r="M10" s="599" t="s">
        <v>13</v>
      </c>
      <c r="N10" s="599"/>
      <c r="O10" s="599"/>
      <c r="P10" s="599"/>
      <c r="Q10" s="599"/>
    </row>
    <row r="11" spans="1:19" ht="102">
      <c r="A11" s="601"/>
      <c r="B11" s="647"/>
      <c r="C11" s="648"/>
      <c r="D11" s="531" t="s">
        <v>122</v>
      </c>
      <c r="E11" s="646"/>
      <c r="F11" s="601"/>
      <c r="G11" s="532" t="s">
        <v>65</v>
      </c>
      <c r="H11" s="533" t="s">
        <v>640</v>
      </c>
      <c r="I11" s="532" t="s">
        <v>66</v>
      </c>
      <c r="J11" s="532" t="s">
        <v>85</v>
      </c>
      <c r="K11" s="532" t="s">
        <v>67</v>
      </c>
      <c r="L11" s="532" t="s">
        <v>68</v>
      </c>
      <c r="M11" s="532" t="s">
        <v>69</v>
      </c>
      <c r="N11" s="532" t="s">
        <v>66</v>
      </c>
      <c r="O11" s="532" t="s">
        <v>70</v>
      </c>
      <c r="P11" s="532" t="s">
        <v>67</v>
      </c>
      <c r="Q11" s="532" t="s">
        <v>71</v>
      </c>
    </row>
    <row r="12" spans="1:19">
      <c r="A12" s="37"/>
      <c r="B12" s="37"/>
      <c r="C12" s="79" t="s">
        <v>349</v>
      </c>
      <c r="D12" s="79"/>
      <c r="E12" s="80"/>
      <c r="F12" s="81"/>
      <c r="G12" s="52"/>
      <c r="H12" s="64"/>
      <c r="I12" s="52"/>
      <c r="J12" s="52"/>
      <c r="K12" s="52"/>
      <c r="L12" s="52"/>
      <c r="M12" s="52"/>
      <c r="N12" s="52"/>
      <c r="O12" s="52"/>
      <c r="P12" s="52"/>
      <c r="Q12" s="52"/>
    </row>
    <row r="13" spans="1:19" ht="30" customHeight="1">
      <c r="A13" s="47">
        <v>1</v>
      </c>
      <c r="B13" s="47" t="s">
        <v>123</v>
      </c>
      <c r="C13" s="517" t="s">
        <v>125</v>
      </c>
      <c r="D13" s="518" t="s">
        <v>126</v>
      </c>
      <c r="E13" s="519" t="s">
        <v>8</v>
      </c>
      <c r="F13" s="520">
        <v>7.5</v>
      </c>
      <c r="G13" s="64">
        <v>0</v>
      </c>
      <c r="H13" s="64">
        <v>0</v>
      </c>
      <c r="I13" s="52">
        <f t="shared" ref="I13:I31" si="0">ROUND(H13*G13,2)</f>
        <v>0</v>
      </c>
      <c r="J13" s="84">
        <v>0</v>
      </c>
      <c r="K13" s="84">
        <f t="shared" ref="K13:K31" si="1">I13*0.03</f>
        <v>0</v>
      </c>
      <c r="L13" s="52">
        <f>ROUND(I13+J13+K13,2)</f>
        <v>0</v>
      </c>
      <c r="M13" s="64">
        <f t="shared" ref="M13:M31" si="2">ROUND(G13*F13,2)</f>
        <v>0</v>
      </c>
      <c r="N13" s="64">
        <f t="shared" ref="N13:N31" si="3">ROUND(F13*I13,2)</f>
        <v>0</v>
      </c>
      <c r="O13" s="64">
        <f t="shared" ref="O13:O31" si="4">ROUND(F13*J13,2)</f>
        <v>0</v>
      </c>
      <c r="P13" s="64">
        <f t="shared" ref="P13:P31" si="5">ROUND(F13*K13,2)</f>
        <v>0</v>
      </c>
      <c r="Q13" s="64">
        <f t="shared" ref="Q13:Q31" si="6">ROUND(N13+O13+P13,2)</f>
        <v>0</v>
      </c>
      <c r="S13">
        <v>2.61</v>
      </c>
    </row>
    <row r="14" spans="1:19" ht="30" customHeight="1">
      <c r="A14" s="47">
        <f t="shared" ref="A14:A73" si="7">A13+1</f>
        <v>2</v>
      </c>
      <c r="B14" s="47" t="s">
        <v>123</v>
      </c>
      <c r="C14" s="521" t="s">
        <v>127</v>
      </c>
      <c r="D14" s="522" t="s">
        <v>128</v>
      </c>
      <c r="E14" s="523" t="s">
        <v>8</v>
      </c>
      <c r="F14" s="524">
        <v>15</v>
      </c>
      <c r="G14" s="64">
        <v>0</v>
      </c>
      <c r="H14" s="64">
        <v>0</v>
      </c>
      <c r="I14" s="52">
        <f t="shared" si="0"/>
        <v>0</v>
      </c>
      <c r="J14" s="84">
        <v>0</v>
      </c>
      <c r="K14" s="84">
        <f t="shared" si="1"/>
        <v>0</v>
      </c>
      <c r="L14" s="52">
        <f t="shared" ref="L14:L47" si="8">ROUND(I14+J14+K14,2)</f>
        <v>0</v>
      </c>
      <c r="M14" s="64">
        <f t="shared" si="2"/>
        <v>0</v>
      </c>
      <c r="N14" s="64">
        <f t="shared" si="3"/>
        <v>0</v>
      </c>
      <c r="O14" s="64">
        <f t="shared" si="4"/>
        <v>0</v>
      </c>
      <c r="P14" s="64">
        <f t="shared" si="5"/>
        <v>0</v>
      </c>
      <c r="Q14" s="64">
        <f t="shared" si="6"/>
        <v>0</v>
      </c>
      <c r="S14">
        <v>3.62</v>
      </c>
    </row>
    <row r="15" spans="1:19" ht="30" customHeight="1">
      <c r="A15" s="47">
        <f t="shared" si="7"/>
        <v>3</v>
      </c>
      <c r="B15" s="47" t="s">
        <v>123</v>
      </c>
      <c r="C15" s="521" t="s">
        <v>129</v>
      </c>
      <c r="D15" s="522" t="s">
        <v>130</v>
      </c>
      <c r="E15" s="523" t="s">
        <v>8</v>
      </c>
      <c r="F15" s="524">
        <v>20</v>
      </c>
      <c r="G15" s="64">
        <v>0</v>
      </c>
      <c r="H15" s="64">
        <v>0</v>
      </c>
      <c r="I15" s="52">
        <f t="shared" si="0"/>
        <v>0</v>
      </c>
      <c r="J15" s="84">
        <v>0</v>
      </c>
      <c r="K15" s="84">
        <f t="shared" si="1"/>
        <v>0</v>
      </c>
      <c r="L15" s="52">
        <f t="shared" si="8"/>
        <v>0</v>
      </c>
      <c r="M15" s="64">
        <f t="shared" si="2"/>
        <v>0</v>
      </c>
      <c r="N15" s="64">
        <f t="shared" si="3"/>
        <v>0</v>
      </c>
      <c r="O15" s="64">
        <f t="shared" si="4"/>
        <v>0</v>
      </c>
      <c r="P15" s="64">
        <f t="shared" si="5"/>
        <v>0</v>
      </c>
      <c r="Q15" s="64">
        <f t="shared" si="6"/>
        <v>0</v>
      </c>
      <c r="S15">
        <v>3.91</v>
      </c>
    </row>
    <row r="16" spans="1:19" ht="30" customHeight="1">
      <c r="A16" s="47">
        <f t="shared" si="7"/>
        <v>4</v>
      </c>
      <c r="B16" s="47" t="s">
        <v>123</v>
      </c>
      <c r="C16" s="521" t="s">
        <v>131</v>
      </c>
      <c r="D16" s="522" t="s">
        <v>132</v>
      </c>
      <c r="E16" s="523" t="s">
        <v>8</v>
      </c>
      <c r="F16" s="524">
        <v>3</v>
      </c>
      <c r="G16" s="64">
        <v>0</v>
      </c>
      <c r="H16" s="64">
        <v>0</v>
      </c>
      <c r="I16" s="52">
        <f t="shared" si="0"/>
        <v>0</v>
      </c>
      <c r="J16" s="84">
        <v>0</v>
      </c>
      <c r="K16" s="84">
        <f t="shared" si="1"/>
        <v>0</v>
      </c>
      <c r="L16" s="52">
        <f t="shared" si="8"/>
        <v>0</v>
      </c>
      <c r="M16" s="64">
        <f t="shared" si="2"/>
        <v>0</v>
      </c>
      <c r="N16" s="64">
        <f t="shared" si="3"/>
        <v>0</v>
      </c>
      <c r="O16" s="64">
        <f t="shared" si="4"/>
        <v>0</v>
      </c>
      <c r="P16" s="64">
        <f t="shared" si="5"/>
        <v>0</v>
      </c>
      <c r="Q16" s="64">
        <f t="shared" si="6"/>
        <v>0</v>
      </c>
      <c r="S16">
        <v>8.39</v>
      </c>
    </row>
    <row r="17" spans="1:19" ht="30" customHeight="1">
      <c r="A17" s="47">
        <f t="shared" si="7"/>
        <v>5</v>
      </c>
      <c r="B17" s="47" t="s">
        <v>123</v>
      </c>
      <c r="C17" s="521" t="s">
        <v>362</v>
      </c>
      <c r="D17" s="522" t="s">
        <v>133</v>
      </c>
      <c r="E17" s="523" t="s">
        <v>8</v>
      </c>
      <c r="F17" s="524">
        <v>14</v>
      </c>
      <c r="G17" s="64">
        <v>0</v>
      </c>
      <c r="H17" s="64">
        <v>0</v>
      </c>
      <c r="I17" s="52">
        <f t="shared" si="0"/>
        <v>0</v>
      </c>
      <c r="J17" s="84">
        <v>0</v>
      </c>
      <c r="K17" s="84">
        <f t="shared" si="1"/>
        <v>0</v>
      </c>
      <c r="L17" s="52">
        <f t="shared" si="8"/>
        <v>0</v>
      </c>
      <c r="M17" s="64">
        <f t="shared" si="2"/>
        <v>0</v>
      </c>
      <c r="N17" s="64">
        <f t="shared" si="3"/>
        <v>0</v>
      </c>
      <c r="O17" s="64">
        <f t="shared" si="4"/>
        <v>0</v>
      </c>
      <c r="P17" s="64">
        <f t="shared" si="5"/>
        <v>0</v>
      </c>
      <c r="Q17" s="64">
        <f t="shared" si="6"/>
        <v>0</v>
      </c>
      <c r="S17">
        <v>12.28</v>
      </c>
    </row>
    <row r="18" spans="1:19" ht="30" customHeight="1">
      <c r="A18" s="47">
        <f t="shared" si="7"/>
        <v>6</v>
      </c>
      <c r="B18" s="47" t="s">
        <v>123</v>
      </c>
      <c r="C18" s="521" t="s">
        <v>350</v>
      </c>
      <c r="D18" s="522" t="s">
        <v>124</v>
      </c>
      <c r="E18" s="523" t="s">
        <v>8</v>
      </c>
      <c r="F18" s="524">
        <v>5</v>
      </c>
      <c r="G18" s="64">
        <v>0</v>
      </c>
      <c r="H18" s="64">
        <v>0</v>
      </c>
      <c r="I18" s="52">
        <f t="shared" si="0"/>
        <v>0</v>
      </c>
      <c r="J18" s="84">
        <v>0</v>
      </c>
      <c r="K18" s="84">
        <f t="shared" si="1"/>
        <v>0</v>
      </c>
      <c r="L18" s="52">
        <f t="shared" si="8"/>
        <v>0</v>
      </c>
      <c r="M18" s="64">
        <f t="shared" si="2"/>
        <v>0</v>
      </c>
      <c r="N18" s="64">
        <f t="shared" si="3"/>
        <v>0</v>
      </c>
      <c r="O18" s="64">
        <f t="shared" si="4"/>
        <v>0</v>
      </c>
      <c r="P18" s="64">
        <f t="shared" si="5"/>
        <v>0</v>
      </c>
      <c r="Q18" s="64">
        <f t="shared" si="6"/>
        <v>0</v>
      </c>
      <c r="S18">
        <v>14.29</v>
      </c>
    </row>
    <row r="19" spans="1:19" ht="30" customHeight="1">
      <c r="A19" s="47">
        <f t="shared" si="7"/>
        <v>7</v>
      </c>
      <c r="B19" s="47" t="s">
        <v>123</v>
      </c>
      <c r="C19" s="521" t="s">
        <v>353</v>
      </c>
      <c r="D19" s="525"/>
      <c r="E19" s="523" t="s">
        <v>8</v>
      </c>
      <c r="F19" s="524">
        <v>7.5</v>
      </c>
      <c r="G19" s="64">
        <v>0</v>
      </c>
      <c r="H19" s="64">
        <v>0</v>
      </c>
      <c r="I19" s="52">
        <f t="shared" si="0"/>
        <v>0</v>
      </c>
      <c r="J19" s="84">
        <v>0</v>
      </c>
      <c r="K19" s="84">
        <f t="shared" si="1"/>
        <v>0</v>
      </c>
      <c r="L19" s="52">
        <f t="shared" si="8"/>
        <v>0</v>
      </c>
      <c r="M19" s="64">
        <f t="shared" si="2"/>
        <v>0</v>
      </c>
      <c r="N19" s="64">
        <f t="shared" si="3"/>
        <v>0</v>
      </c>
      <c r="O19" s="64">
        <f t="shared" si="4"/>
        <v>0</v>
      </c>
      <c r="P19" s="64">
        <f t="shared" si="5"/>
        <v>0</v>
      </c>
      <c r="Q19" s="64">
        <f t="shared" si="6"/>
        <v>0</v>
      </c>
      <c r="S19">
        <v>2.2400000000000002</v>
      </c>
    </row>
    <row r="20" spans="1:19" ht="30" customHeight="1">
      <c r="A20" s="47">
        <f t="shared" si="7"/>
        <v>8</v>
      </c>
      <c r="B20" s="47" t="s">
        <v>123</v>
      </c>
      <c r="C20" s="521" t="s">
        <v>354</v>
      </c>
      <c r="D20" s="525"/>
      <c r="E20" s="523" t="s">
        <v>8</v>
      </c>
      <c r="F20" s="524">
        <v>15</v>
      </c>
      <c r="G20" s="64">
        <v>0</v>
      </c>
      <c r="H20" s="64">
        <v>0</v>
      </c>
      <c r="I20" s="52">
        <f t="shared" si="0"/>
        <v>0</v>
      </c>
      <c r="J20" s="84">
        <v>0</v>
      </c>
      <c r="K20" s="84">
        <f t="shared" si="1"/>
        <v>0</v>
      </c>
      <c r="L20" s="52">
        <f>ROUND(I20+J20+K20,2)</f>
        <v>0</v>
      </c>
      <c r="M20" s="64">
        <f t="shared" si="2"/>
        <v>0</v>
      </c>
      <c r="N20" s="64">
        <f t="shared" si="3"/>
        <v>0</v>
      </c>
      <c r="O20" s="64">
        <f t="shared" si="4"/>
        <v>0</v>
      </c>
      <c r="P20" s="64">
        <f t="shared" si="5"/>
        <v>0</v>
      </c>
      <c r="Q20" s="64">
        <f t="shared" si="6"/>
        <v>0</v>
      </c>
      <c r="S20">
        <v>2.4700000000000002</v>
      </c>
    </row>
    <row r="21" spans="1:19" ht="30" customHeight="1">
      <c r="A21" s="47">
        <f t="shared" si="7"/>
        <v>9</v>
      </c>
      <c r="B21" s="47" t="s">
        <v>123</v>
      </c>
      <c r="C21" s="521" t="s">
        <v>355</v>
      </c>
      <c r="D21" s="525"/>
      <c r="E21" s="523" t="s">
        <v>8</v>
      </c>
      <c r="F21" s="524">
        <v>20</v>
      </c>
      <c r="G21" s="64">
        <v>0</v>
      </c>
      <c r="H21" s="64">
        <v>0</v>
      </c>
      <c r="I21" s="52">
        <f t="shared" si="0"/>
        <v>0</v>
      </c>
      <c r="J21" s="84">
        <v>0</v>
      </c>
      <c r="K21" s="84">
        <f t="shared" si="1"/>
        <v>0</v>
      </c>
      <c r="L21" s="52">
        <f t="shared" si="8"/>
        <v>0</v>
      </c>
      <c r="M21" s="64">
        <f t="shared" si="2"/>
        <v>0</v>
      </c>
      <c r="N21" s="64">
        <f t="shared" si="3"/>
        <v>0</v>
      </c>
      <c r="O21" s="64">
        <f t="shared" si="4"/>
        <v>0</v>
      </c>
      <c r="P21" s="64">
        <f t="shared" si="5"/>
        <v>0</v>
      </c>
      <c r="Q21" s="64">
        <f t="shared" si="6"/>
        <v>0</v>
      </c>
      <c r="S21">
        <v>2.5</v>
      </c>
    </row>
    <row r="22" spans="1:19" ht="30" customHeight="1">
      <c r="A22" s="47">
        <f t="shared" si="7"/>
        <v>10</v>
      </c>
      <c r="B22" s="47" t="s">
        <v>123</v>
      </c>
      <c r="C22" s="521" t="s">
        <v>351</v>
      </c>
      <c r="D22" s="525"/>
      <c r="E22" s="523" t="s">
        <v>8</v>
      </c>
      <c r="F22" s="524">
        <v>3</v>
      </c>
      <c r="G22" s="64">
        <v>0</v>
      </c>
      <c r="H22" s="64">
        <v>0</v>
      </c>
      <c r="I22" s="52">
        <f t="shared" si="0"/>
        <v>0</v>
      </c>
      <c r="J22" s="84">
        <v>0</v>
      </c>
      <c r="K22" s="84">
        <f t="shared" si="1"/>
        <v>0</v>
      </c>
      <c r="L22" s="52">
        <f t="shared" si="8"/>
        <v>0</v>
      </c>
      <c r="M22" s="64">
        <f t="shared" si="2"/>
        <v>0</v>
      </c>
      <c r="N22" s="64">
        <f t="shared" si="3"/>
        <v>0</v>
      </c>
      <c r="O22" s="64">
        <f t="shared" si="4"/>
        <v>0</v>
      </c>
      <c r="P22" s="64">
        <f t="shared" si="5"/>
        <v>0</v>
      </c>
      <c r="Q22" s="64">
        <f t="shared" si="6"/>
        <v>0</v>
      </c>
      <c r="S22">
        <v>2.82</v>
      </c>
    </row>
    <row r="23" spans="1:19" ht="30" customHeight="1">
      <c r="A23" s="47">
        <f t="shared" si="7"/>
        <v>11</v>
      </c>
      <c r="B23" s="47" t="s">
        <v>123</v>
      </c>
      <c r="C23" s="521" t="s">
        <v>352</v>
      </c>
      <c r="D23" s="525"/>
      <c r="E23" s="523" t="s">
        <v>8</v>
      </c>
      <c r="F23" s="524">
        <v>14</v>
      </c>
      <c r="G23" s="64">
        <v>0</v>
      </c>
      <c r="H23" s="64">
        <v>0</v>
      </c>
      <c r="I23" s="52">
        <f t="shared" si="0"/>
        <v>0</v>
      </c>
      <c r="J23" s="84">
        <v>0</v>
      </c>
      <c r="K23" s="84">
        <f t="shared" si="1"/>
        <v>0</v>
      </c>
      <c r="L23" s="52">
        <f t="shared" si="8"/>
        <v>0</v>
      </c>
      <c r="M23" s="64">
        <f t="shared" si="2"/>
        <v>0</v>
      </c>
      <c r="N23" s="64">
        <f t="shared" si="3"/>
        <v>0</v>
      </c>
      <c r="O23" s="64">
        <f t="shared" si="4"/>
        <v>0</v>
      </c>
      <c r="P23" s="64">
        <f t="shared" si="5"/>
        <v>0</v>
      </c>
      <c r="Q23" s="64">
        <f t="shared" si="6"/>
        <v>0</v>
      </c>
      <c r="S23">
        <v>3.02</v>
      </c>
    </row>
    <row r="24" spans="1:19" ht="30" customHeight="1">
      <c r="A24" s="47">
        <f t="shared" si="7"/>
        <v>12</v>
      </c>
      <c r="B24" s="47" t="s">
        <v>123</v>
      </c>
      <c r="C24" s="521" t="s">
        <v>356</v>
      </c>
      <c r="D24" s="525"/>
      <c r="E24" s="523" t="s">
        <v>8</v>
      </c>
      <c r="F24" s="524">
        <v>5</v>
      </c>
      <c r="G24" s="64">
        <v>0</v>
      </c>
      <c r="H24" s="64">
        <v>0</v>
      </c>
      <c r="I24" s="52">
        <f t="shared" si="0"/>
        <v>0</v>
      </c>
      <c r="J24" s="84">
        <v>0</v>
      </c>
      <c r="K24" s="84">
        <f t="shared" si="1"/>
        <v>0</v>
      </c>
      <c r="L24" s="52">
        <f>ROUND(I24+J24+K24,2)</f>
        <v>0</v>
      </c>
      <c r="M24" s="64">
        <f t="shared" si="2"/>
        <v>0</v>
      </c>
      <c r="N24" s="64">
        <f t="shared" si="3"/>
        <v>0</v>
      </c>
      <c r="O24" s="64">
        <f t="shared" si="4"/>
        <v>0</v>
      </c>
      <c r="P24" s="64">
        <f t="shared" si="5"/>
        <v>0</v>
      </c>
      <c r="Q24" s="64">
        <f t="shared" si="6"/>
        <v>0</v>
      </c>
      <c r="S24">
        <v>4.49</v>
      </c>
    </row>
    <row r="25" spans="1:19" ht="24.95" customHeight="1">
      <c r="A25" s="47">
        <f t="shared" si="7"/>
        <v>13</v>
      </c>
      <c r="B25" s="47" t="s">
        <v>123</v>
      </c>
      <c r="C25" s="526" t="s">
        <v>134</v>
      </c>
      <c r="D25" s="522" t="s">
        <v>124</v>
      </c>
      <c r="E25" s="523" t="s">
        <v>75</v>
      </c>
      <c r="F25" s="527">
        <v>2</v>
      </c>
      <c r="G25" s="64">
        <v>0</v>
      </c>
      <c r="H25" s="64">
        <v>0</v>
      </c>
      <c r="I25" s="52">
        <f t="shared" si="0"/>
        <v>0</v>
      </c>
      <c r="J25" s="84">
        <v>0</v>
      </c>
      <c r="K25" s="84">
        <f t="shared" si="1"/>
        <v>0</v>
      </c>
      <c r="L25" s="52">
        <f t="shared" si="8"/>
        <v>0</v>
      </c>
      <c r="M25" s="64">
        <f t="shared" si="2"/>
        <v>0</v>
      </c>
      <c r="N25" s="64">
        <f t="shared" si="3"/>
        <v>0</v>
      </c>
      <c r="O25" s="64">
        <f t="shared" si="4"/>
        <v>0</v>
      </c>
      <c r="P25" s="64">
        <f t="shared" si="5"/>
        <v>0</v>
      </c>
      <c r="Q25" s="64">
        <f t="shared" si="6"/>
        <v>0</v>
      </c>
      <c r="S25">
        <v>54.15</v>
      </c>
    </row>
    <row r="26" spans="1:19" ht="24.95" customHeight="1">
      <c r="A26" s="47">
        <f t="shared" si="7"/>
        <v>14</v>
      </c>
      <c r="B26" s="47" t="s">
        <v>123</v>
      </c>
      <c r="C26" s="526" t="s">
        <v>368</v>
      </c>
      <c r="D26" s="522" t="s">
        <v>126</v>
      </c>
      <c r="E26" s="523" t="s">
        <v>141</v>
      </c>
      <c r="F26" s="527">
        <v>5</v>
      </c>
      <c r="G26" s="64">
        <v>0</v>
      </c>
      <c r="H26" s="64">
        <v>0</v>
      </c>
      <c r="I26" s="52">
        <f t="shared" si="0"/>
        <v>0</v>
      </c>
      <c r="J26" s="84">
        <v>0</v>
      </c>
      <c r="K26" s="84">
        <f t="shared" si="1"/>
        <v>0</v>
      </c>
      <c r="L26" s="52">
        <f t="shared" si="8"/>
        <v>0</v>
      </c>
      <c r="M26" s="64">
        <f t="shared" si="2"/>
        <v>0</v>
      </c>
      <c r="N26" s="64">
        <f t="shared" si="3"/>
        <v>0</v>
      </c>
      <c r="O26" s="64">
        <f t="shared" si="4"/>
        <v>0</v>
      </c>
      <c r="P26" s="64">
        <f t="shared" si="5"/>
        <v>0</v>
      </c>
      <c r="Q26" s="64">
        <f t="shared" si="6"/>
        <v>0</v>
      </c>
      <c r="S26">
        <v>3.58</v>
      </c>
    </row>
    <row r="27" spans="1:19" ht="24.95" customHeight="1">
      <c r="A27" s="47">
        <f t="shared" si="7"/>
        <v>15</v>
      </c>
      <c r="B27" s="47" t="s">
        <v>123</v>
      </c>
      <c r="C27" s="526" t="s">
        <v>368</v>
      </c>
      <c r="D27" s="522" t="s">
        <v>128</v>
      </c>
      <c r="E27" s="523" t="s">
        <v>141</v>
      </c>
      <c r="F27" s="527">
        <v>5</v>
      </c>
      <c r="G27" s="64">
        <v>0</v>
      </c>
      <c r="H27" s="64">
        <v>0</v>
      </c>
      <c r="I27" s="52">
        <f t="shared" si="0"/>
        <v>0</v>
      </c>
      <c r="J27" s="84">
        <v>0</v>
      </c>
      <c r="K27" s="84">
        <f t="shared" si="1"/>
        <v>0</v>
      </c>
      <c r="L27" s="52">
        <f t="shared" si="8"/>
        <v>0</v>
      </c>
      <c r="M27" s="64">
        <f t="shared" si="2"/>
        <v>0</v>
      </c>
      <c r="N27" s="64">
        <f t="shared" si="3"/>
        <v>0</v>
      </c>
      <c r="O27" s="64">
        <f t="shared" si="4"/>
        <v>0</v>
      </c>
      <c r="P27" s="64">
        <f t="shared" si="5"/>
        <v>0</v>
      </c>
      <c r="Q27" s="64">
        <f t="shared" si="6"/>
        <v>0</v>
      </c>
      <c r="S27">
        <v>8.02</v>
      </c>
    </row>
    <row r="28" spans="1:19" ht="24.95" customHeight="1">
      <c r="A28" s="47">
        <f t="shared" si="7"/>
        <v>16</v>
      </c>
      <c r="B28" s="47" t="s">
        <v>123</v>
      </c>
      <c r="C28" s="526" t="s">
        <v>368</v>
      </c>
      <c r="D28" s="522" t="s">
        <v>133</v>
      </c>
      <c r="E28" s="523" t="s">
        <v>141</v>
      </c>
      <c r="F28" s="527">
        <v>2</v>
      </c>
      <c r="G28" s="64">
        <v>0</v>
      </c>
      <c r="H28" s="64">
        <v>0</v>
      </c>
      <c r="I28" s="52">
        <f t="shared" si="0"/>
        <v>0</v>
      </c>
      <c r="J28" s="84">
        <v>0</v>
      </c>
      <c r="K28" s="84">
        <f t="shared" si="1"/>
        <v>0</v>
      </c>
      <c r="L28" s="52">
        <f t="shared" si="8"/>
        <v>0</v>
      </c>
      <c r="M28" s="64">
        <f t="shared" si="2"/>
        <v>0</v>
      </c>
      <c r="N28" s="64">
        <f t="shared" si="3"/>
        <v>0</v>
      </c>
      <c r="O28" s="64">
        <f t="shared" si="4"/>
        <v>0</v>
      </c>
      <c r="P28" s="64">
        <f t="shared" si="5"/>
        <v>0</v>
      </c>
      <c r="Q28" s="64">
        <f t="shared" si="6"/>
        <v>0</v>
      </c>
      <c r="S28">
        <v>16.149999999999999</v>
      </c>
    </row>
    <row r="29" spans="1:19" ht="24.95" customHeight="1">
      <c r="A29" s="47">
        <f t="shared" si="7"/>
        <v>17</v>
      </c>
      <c r="B29" s="47" t="s">
        <v>123</v>
      </c>
      <c r="C29" s="526" t="s">
        <v>368</v>
      </c>
      <c r="D29" s="522" t="s">
        <v>124</v>
      </c>
      <c r="E29" s="523" t="s">
        <v>141</v>
      </c>
      <c r="F29" s="527">
        <v>2</v>
      </c>
      <c r="G29" s="64">
        <v>0</v>
      </c>
      <c r="H29" s="64">
        <v>0</v>
      </c>
      <c r="I29" s="52">
        <f t="shared" si="0"/>
        <v>0</v>
      </c>
      <c r="J29" s="84">
        <v>0</v>
      </c>
      <c r="K29" s="84">
        <f t="shared" si="1"/>
        <v>0</v>
      </c>
      <c r="L29" s="52">
        <f t="shared" si="8"/>
        <v>0</v>
      </c>
      <c r="M29" s="64">
        <f t="shared" si="2"/>
        <v>0</v>
      </c>
      <c r="N29" s="64">
        <f t="shared" si="3"/>
        <v>0</v>
      </c>
      <c r="O29" s="64">
        <f t="shared" si="4"/>
        <v>0</v>
      </c>
      <c r="P29" s="64">
        <f t="shared" si="5"/>
        <v>0</v>
      </c>
      <c r="Q29" s="64">
        <f t="shared" si="6"/>
        <v>0</v>
      </c>
      <c r="S29">
        <v>18.84</v>
      </c>
    </row>
    <row r="30" spans="1:19" ht="30.75" customHeight="1">
      <c r="A30" s="47">
        <f t="shared" si="7"/>
        <v>18</v>
      </c>
      <c r="B30" s="47" t="s">
        <v>123</v>
      </c>
      <c r="C30" s="521" t="s">
        <v>357</v>
      </c>
      <c r="D30" s="522"/>
      <c r="E30" s="523" t="s">
        <v>141</v>
      </c>
      <c r="F30" s="527">
        <v>3</v>
      </c>
      <c r="G30" s="64">
        <v>0</v>
      </c>
      <c r="H30" s="64">
        <v>0</v>
      </c>
      <c r="I30" s="52">
        <f t="shared" si="0"/>
        <v>0</v>
      </c>
      <c r="J30" s="84">
        <v>0</v>
      </c>
      <c r="K30" s="84">
        <f t="shared" si="1"/>
        <v>0</v>
      </c>
      <c r="L30" s="52">
        <f t="shared" si="8"/>
        <v>0</v>
      </c>
      <c r="M30" s="64">
        <f t="shared" si="2"/>
        <v>0</v>
      </c>
      <c r="N30" s="64">
        <f t="shared" si="3"/>
        <v>0</v>
      </c>
      <c r="O30" s="64">
        <f t="shared" si="4"/>
        <v>0</v>
      </c>
      <c r="P30" s="64">
        <f t="shared" si="5"/>
        <v>0</v>
      </c>
      <c r="Q30" s="64">
        <f t="shared" si="6"/>
        <v>0</v>
      </c>
      <c r="R30" s="97"/>
      <c r="S30" s="97">
        <v>24</v>
      </c>
    </row>
    <row r="31" spans="1:19" ht="26.25" customHeight="1">
      <c r="A31" s="47">
        <f t="shared" si="7"/>
        <v>19</v>
      </c>
      <c r="B31" s="47" t="s">
        <v>123</v>
      </c>
      <c r="C31" s="521" t="s">
        <v>140</v>
      </c>
      <c r="D31" s="523"/>
      <c r="E31" s="523" t="s">
        <v>75</v>
      </c>
      <c r="F31" s="523">
        <v>1</v>
      </c>
      <c r="G31" s="92">
        <v>0</v>
      </c>
      <c r="H31" s="64">
        <v>0</v>
      </c>
      <c r="I31" s="52">
        <f t="shared" si="0"/>
        <v>0</v>
      </c>
      <c r="J31" s="84">
        <v>0</v>
      </c>
      <c r="K31" s="84">
        <f t="shared" si="1"/>
        <v>0</v>
      </c>
      <c r="L31" s="52">
        <f t="shared" si="8"/>
        <v>0</v>
      </c>
      <c r="M31" s="64">
        <f t="shared" si="2"/>
        <v>0</v>
      </c>
      <c r="N31" s="64">
        <f t="shared" si="3"/>
        <v>0</v>
      </c>
      <c r="O31" s="64">
        <f t="shared" si="4"/>
        <v>0</v>
      </c>
      <c r="P31" s="64">
        <f t="shared" si="5"/>
        <v>0</v>
      </c>
      <c r="Q31" s="64">
        <f t="shared" si="6"/>
        <v>0</v>
      </c>
      <c r="S31">
        <v>45</v>
      </c>
    </row>
    <row r="32" spans="1:19" ht="27" customHeight="1">
      <c r="A32" s="47"/>
      <c r="B32" s="47"/>
      <c r="C32" s="528" t="s">
        <v>358</v>
      </c>
      <c r="D32" s="525"/>
      <c r="E32" s="529"/>
      <c r="F32" s="530"/>
      <c r="G32" s="64"/>
      <c r="H32" s="64"/>
      <c r="I32" s="52"/>
      <c r="J32" s="84"/>
      <c r="K32" s="84"/>
      <c r="L32" s="52"/>
      <c r="M32" s="64"/>
      <c r="N32" s="64"/>
      <c r="O32" s="64"/>
      <c r="P32" s="64"/>
      <c r="Q32" s="64"/>
    </row>
    <row r="33" spans="1:19" ht="27.75" customHeight="1">
      <c r="A33" s="47">
        <v>20</v>
      </c>
      <c r="B33" s="47" t="s">
        <v>123</v>
      </c>
      <c r="C33" s="521" t="s">
        <v>350</v>
      </c>
      <c r="D33" s="522" t="s">
        <v>124</v>
      </c>
      <c r="E33" s="523" t="s">
        <v>8</v>
      </c>
      <c r="F33" s="524">
        <v>35</v>
      </c>
      <c r="G33" s="64">
        <v>0</v>
      </c>
      <c r="H33" s="64">
        <v>0</v>
      </c>
      <c r="I33" s="52">
        <f>ROUND(H33*G33,2)</f>
        <v>0</v>
      </c>
      <c r="J33" s="84">
        <v>0</v>
      </c>
      <c r="K33" s="84">
        <f>I33*0.03</f>
        <v>0</v>
      </c>
      <c r="L33" s="52">
        <f>ROUND(I33+J33+K33,2)</f>
        <v>0</v>
      </c>
      <c r="M33" s="64">
        <f>ROUND(G33*F33,2)</f>
        <v>0</v>
      </c>
      <c r="N33" s="64">
        <f>ROUND(F33*I33,2)</f>
        <v>0</v>
      </c>
      <c r="O33" s="64">
        <f>ROUND(F33*J33,2)</f>
        <v>0</v>
      </c>
      <c r="P33" s="64">
        <f>ROUND(F33*K33,2)</f>
        <v>0</v>
      </c>
      <c r="Q33" s="64">
        <f>ROUND(N33+O33+P33,2)</f>
        <v>0</v>
      </c>
      <c r="S33">
        <v>14.29</v>
      </c>
    </row>
    <row r="34" spans="1:19" ht="30" customHeight="1">
      <c r="A34" s="47">
        <f t="shared" si="7"/>
        <v>21</v>
      </c>
      <c r="B34" s="47" t="s">
        <v>123</v>
      </c>
      <c r="C34" s="521" t="s">
        <v>356</v>
      </c>
      <c r="D34" s="525"/>
      <c r="E34" s="523" t="s">
        <v>8</v>
      </c>
      <c r="F34" s="524">
        <v>35</v>
      </c>
      <c r="G34" s="64">
        <v>0</v>
      </c>
      <c r="H34" s="64">
        <v>0</v>
      </c>
      <c r="I34" s="52">
        <f>ROUND(H34*G34,2)</f>
        <v>0</v>
      </c>
      <c r="J34" s="84">
        <v>0</v>
      </c>
      <c r="K34" s="84">
        <f>I34*0.03</f>
        <v>0</v>
      </c>
      <c r="L34" s="52">
        <f>ROUND(I34+J34+K34,2)</f>
        <v>0</v>
      </c>
      <c r="M34" s="64">
        <f>ROUND(G34*F34,2)</f>
        <v>0</v>
      </c>
      <c r="N34" s="64">
        <f>ROUND(F34*I34,2)</f>
        <v>0</v>
      </c>
      <c r="O34" s="64">
        <f>ROUND(F34*J34,2)</f>
        <v>0</v>
      </c>
      <c r="P34" s="64">
        <f>ROUND(F34*K34,2)</f>
        <v>0</v>
      </c>
      <c r="Q34" s="64">
        <f>ROUND(N34+O34+P34,2)</f>
        <v>0</v>
      </c>
      <c r="S34">
        <v>4.49</v>
      </c>
    </row>
    <row r="35" spans="1:19" ht="27" customHeight="1">
      <c r="A35" s="47">
        <f t="shared" si="7"/>
        <v>22</v>
      </c>
      <c r="B35" s="47" t="s">
        <v>123</v>
      </c>
      <c r="C35" s="521" t="s">
        <v>359</v>
      </c>
      <c r="D35" s="525" t="s">
        <v>124</v>
      </c>
      <c r="E35" s="523" t="s">
        <v>141</v>
      </c>
      <c r="F35" s="530">
        <v>5</v>
      </c>
      <c r="G35" s="64">
        <v>0</v>
      </c>
      <c r="H35" s="64">
        <v>0</v>
      </c>
      <c r="I35" s="52">
        <f>ROUND(H35*G35,2)</f>
        <v>0</v>
      </c>
      <c r="J35" s="84">
        <v>0</v>
      </c>
      <c r="K35" s="84">
        <f>I35*0.03</f>
        <v>0</v>
      </c>
      <c r="L35" s="52">
        <f>ROUND(I35+J35+K35,2)</f>
        <v>0</v>
      </c>
      <c r="M35" s="64">
        <f>ROUND(G35*F35,2)</f>
        <v>0</v>
      </c>
      <c r="N35" s="64">
        <f>ROUND(F35*I35,2)</f>
        <v>0</v>
      </c>
      <c r="O35" s="64">
        <f>ROUND(F35*J35,2)</f>
        <v>0</v>
      </c>
      <c r="P35" s="64">
        <f>ROUND(F35*K35,2)</f>
        <v>0</v>
      </c>
      <c r="Q35" s="64">
        <f>ROUND(N35+O35+P35,2)</f>
        <v>0</v>
      </c>
      <c r="S35">
        <v>18.84</v>
      </c>
    </row>
    <row r="36" spans="1:19" ht="27.75" customHeight="1">
      <c r="A36" s="47">
        <f t="shared" si="7"/>
        <v>23</v>
      </c>
      <c r="B36" s="47" t="s">
        <v>123</v>
      </c>
      <c r="C36" s="521" t="s">
        <v>360</v>
      </c>
      <c r="D36" s="525" t="s">
        <v>124</v>
      </c>
      <c r="E36" s="523" t="s">
        <v>141</v>
      </c>
      <c r="F36" s="530">
        <v>2</v>
      </c>
      <c r="G36" s="64">
        <v>0</v>
      </c>
      <c r="H36" s="64">
        <v>0</v>
      </c>
      <c r="I36" s="52">
        <f>ROUND(H36*G36,2)</f>
        <v>0</v>
      </c>
      <c r="J36" s="84">
        <v>0</v>
      </c>
      <c r="K36" s="84">
        <f>I36*0.03</f>
        <v>0</v>
      </c>
      <c r="L36" s="52">
        <f>ROUND(I36+J36+K36,2)</f>
        <v>0</v>
      </c>
      <c r="M36" s="64">
        <f>ROUND(G36*F36,2)</f>
        <v>0</v>
      </c>
      <c r="N36" s="64">
        <f>ROUND(F36*I36,2)</f>
        <v>0</v>
      </c>
      <c r="O36" s="64">
        <f>ROUND(F36*J36,2)</f>
        <v>0</v>
      </c>
      <c r="P36" s="64">
        <f>ROUND(F36*K36,2)</f>
        <v>0</v>
      </c>
      <c r="Q36" s="64">
        <f>ROUND(N36+O36+P36,2)</f>
        <v>0</v>
      </c>
      <c r="S36">
        <v>13.52</v>
      </c>
    </row>
    <row r="37" spans="1:19" ht="24.75" customHeight="1">
      <c r="A37" s="47">
        <f t="shared" si="7"/>
        <v>24</v>
      </c>
      <c r="B37" s="47" t="s">
        <v>123</v>
      </c>
      <c r="C37" s="521" t="s">
        <v>140</v>
      </c>
      <c r="D37" s="523"/>
      <c r="E37" s="523" t="s">
        <v>75</v>
      </c>
      <c r="F37" s="523">
        <v>1</v>
      </c>
      <c r="G37" s="92">
        <v>0</v>
      </c>
      <c r="H37" s="64">
        <v>0</v>
      </c>
      <c r="I37" s="52">
        <f>ROUND(H37*G37,2)</f>
        <v>0</v>
      </c>
      <c r="J37" s="84">
        <v>0</v>
      </c>
      <c r="K37" s="84">
        <f>I37*0.03</f>
        <v>0</v>
      </c>
      <c r="L37" s="52">
        <f>ROUND(I37+J37+K37,2)</f>
        <v>0</v>
      </c>
      <c r="M37" s="64">
        <f>ROUND(G37*F37,2)</f>
        <v>0</v>
      </c>
      <c r="N37" s="64">
        <f>ROUND(F37*I37,2)</f>
        <v>0</v>
      </c>
      <c r="O37" s="64">
        <f>ROUND(F37*J37,2)</f>
        <v>0</v>
      </c>
      <c r="P37" s="64">
        <f>ROUND(F37*K37,2)</f>
        <v>0</v>
      </c>
      <c r="Q37" s="64">
        <f>ROUND(N37+O37+P37,2)</f>
        <v>0</v>
      </c>
      <c r="S37">
        <v>15</v>
      </c>
    </row>
    <row r="38" spans="1:19" ht="27" customHeight="1">
      <c r="A38" s="47"/>
      <c r="B38" s="47"/>
      <c r="C38" s="528" t="s">
        <v>361</v>
      </c>
      <c r="D38" s="525"/>
      <c r="E38" s="529"/>
      <c r="F38" s="530"/>
      <c r="G38" s="64"/>
      <c r="H38" s="64"/>
      <c r="I38" s="52"/>
      <c r="J38" s="84"/>
      <c r="K38" s="84"/>
      <c r="L38" s="52"/>
      <c r="M38" s="64"/>
      <c r="N38" s="64"/>
      <c r="O38" s="64"/>
      <c r="P38" s="64"/>
      <c r="Q38" s="64"/>
    </row>
    <row r="39" spans="1:19" ht="29.25" customHeight="1">
      <c r="A39" s="47">
        <v>25</v>
      </c>
      <c r="B39" s="47" t="s">
        <v>123</v>
      </c>
      <c r="C39" s="521" t="s">
        <v>362</v>
      </c>
      <c r="D39" s="522" t="s">
        <v>133</v>
      </c>
      <c r="E39" s="523" t="s">
        <v>8</v>
      </c>
      <c r="F39" s="524">
        <v>75</v>
      </c>
      <c r="G39" s="64">
        <v>0</v>
      </c>
      <c r="H39" s="64">
        <v>0</v>
      </c>
      <c r="I39" s="52">
        <f t="shared" ref="I39:I44" si="9">ROUND(H39*G39,2)</f>
        <v>0</v>
      </c>
      <c r="J39" s="84">
        <v>0</v>
      </c>
      <c r="K39" s="84">
        <f t="shared" ref="K39:K44" si="10">I39*0.03</f>
        <v>0</v>
      </c>
      <c r="L39" s="52">
        <f t="shared" ref="L39:L44" si="11">ROUND(I39+J39+K39,2)</f>
        <v>0</v>
      </c>
      <c r="M39" s="64">
        <f t="shared" ref="M39:M44" si="12">ROUND(G39*F39,2)</f>
        <v>0</v>
      </c>
      <c r="N39" s="64">
        <f t="shared" ref="N39:N44" si="13">ROUND(F39*I39,2)</f>
        <v>0</v>
      </c>
      <c r="O39" s="64">
        <f t="shared" ref="O39:O44" si="14">ROUND(F39*J39,2)</f>
        <v>0</v>
      </c>
      <c r="P39" s="64">
        <f t="shared" ref="P39:P44" si="15">ROUND(F39*K39,2)</f>
        <v>0</v>
      </c>
      <c r="Q39" s="64">
        <f t="shared" ref="Q39:Q44" si="16">ROUND(N39+O39+P39,2)</f>
        <v>0</v>
      </c>
      <c r="S39">
        <v>12.28</v>
      </c>
    </row>
    <row r="40" spans="1:19" ht="27" customHeight="1">
      <c r="A40" s="47">
        <f t="shared" si="7"/>
        <v>26</v>
      </c>
      <c r="B40" s="47" t="s">
        <v>123</v>
      </c>
      <c r="C40" s="521" t="s">
        <v>127</v>
      </c>
      <c r="D40" s="522" t="s">
        <v>128</v>
      </c>
      <c r="E40" s="523" t="s">
        <v>8</v>
      </c>
      <c r="F40" s="524">
        <v>104</v>
      </c>
      <c r="G40" s="64">
        <v>0</v>
      </c>
      <c r="H40" s="64">
        <v>0</v>
      </c>
      <c r="I40" s="52">
        <f t="shared" si="9"/>
        <v>0</v>
      </c>
      <c r="J40" s="84">
        <v>0</v>
      </c>
      <c r="K40" s="84">
        <f t="shared" si="10"/>
        <v>0</v>
      </c>
      <c r="L40" s="52">
        <f t="shared" si="11"/>
        <v>0</v>
      </c>
      <c r="M40" s="64">
        <f t="shared" si="12"/>
        <v>0</v>
      </c>
      <c r="N40" s="64">
        <f t="shared" si="13"/>
        <v>0</v>
      </c>
      <c r="O40" s="64">
        <f t="shared" si="14"/>
        <v>0</v>
      </c>
      <c r="P40" s="64">
        <f t="shared" si="15"/>
        <v>0</v>
      </c>
      <c r="Q40" s="64">
        <f t="shared" si="16"/>
        <v>0</v>
      </c>
      <c r="S40">
        <v>3.62</v>
      </c>
    </row>
    <row r="41" spans="1:19" ht="27" customHeight="1">
      <c r="A41" s="47">
        <f t="shared" si="7"/>
        <v>27</v>
      </c>
      <c r="B41" s="47" t="s">
        <v>123</v>
      </c>
      <c r="C41" s="521" t="s">
        <v>131</v>
      </c>
      <c r="D41" s="522" t="s">
        <v>132</v>
      </c>
      <c r="E41" s="523" t="s">
        <v>8</v>
      </c>
      <c r="F41" s="524">
        <v>45</v>
      </c>
      <c r="G41" s="64">
        <v>0</v>
      </c>
      <c r="H41" s="64">
        <v>0</v>
      </c>
      <c r="I41" s="52">
        <f t="shared" si="9"/>
        <v>0</v>
      </c>
      <c r="J41" s="84">
        <v>0</v>
      </c>
      <c r="K41" s="84">
        <f t="shared" si="10"/>
        <v>0</v>
      </c>
      <c r="L41" s="52">
        <f t="shared" si="11"/>
        <v>0</v>
      </c>
      <c r="M41" s="64">
        <f t="shared" si="12"/>
        <v>0</v>
      </c>
      <c r="N41" s="64">
        <f t="shared" si="13"/>
        <v>0</v>
      </c>
      <c r="O41" s="64">
        <f t="shared" si="14"/>
        <v>0</v>
      </c>
      <c r="P41" s="64">
        <f t="shared" si="15"/>
        <v>0</v>
      </c>
      <c r="Q41" s="64">
        <f t="shared" si="16"/>
        <v>0</v>
      </c>
      <c r="S41">
        <v>8.39</v>
      </c>
    </row>
    <row r="42" spans="1:19" ht="27" customHeight="1">
      <c r="A42" s="47">
        <f t="shared" si="7"/>
        <v>28</v>
      </c>
      <c r="B42" s="47" t="s">
        <v>123</v>
      </c>
      <c r="C42" s="521" t="s">
        <v>354</v>
      </c>
      <c r="D42" s="525"/>
      <c r="E42" s="523" t="s">
        <v>8</v>
      </c>
      <c r="F42" s="524">
        <v>104</v>
      </c>
      <c r="G42" s="64">
        <v>0</v>
      </c>
      <c r="H42" s="64">
        <v>0</v>
      </c>
      <c r="I42" s="52">
        <f t="shared" si="9"/>
        <v>0</v>
      </c>
      <c r="J42" s="84">
        <v>0</v>
      </c>
      <c r="K42" s="84">
        <f t="shared" si="10"/>
        <v>0</v>
      </c>
      <c r="L42" s="52">
        <f t="shared" si="11"/>
        <v>0</v>
      </c>
      <c r="M42" s="64">
        <f t="shared" si="12"/>
        <v>0</v>
      </c>
      <c r="N42" s="64">
        <f t="shared" si="13"/>
        <v>0</v>
      </c>
      <c r="O42" s="64">
        <f t="shared" si="14"/>
        <v>0</v>
      </c>
      <c r="P42" s="64">
        <f t="shared" si="15"/>
        <v>0</v>
      </c>
      <c r="Q42" s="64">
        <f t="shared" si="16"/>
        <v>0</v>
      </c>
      <c r="S42">
        <v>2.4700000000000002</v>
      </c>
    </row>
    <row r="43" spans="1:19" ht="27" customHeight="1">
      <c r="A43" s="47">
        <f t="shared" si="7"/>
        <v>29</v>
      </c>
      <c r="B43" s="47" t="s">
        <v>123</v>
      </c>
      <c r="C43" s="521" t="s">
        <v>351</v>
      </c>
      <c r="D43" s="525"/>
      <c r="E43" s="523" t="s">
        <v>8</v>
      </c>
      <c r="F43" s="524">
        <v>75</v>
      </c>
      <c r="G43" s="64">
        <v>0</v>
      </c>
      <c r="H43" s="64">
        <v>0</v>
      </c>
      <c r="I43" s="52">
        <f t="shared" si="9"/>
        <v>0</v>
      </c>
      <c r="J43" s="84">
        <v>0</v>
      </c>
      <c r="K43" s="84">
        <f t="shared" si="10"/>
        <v>0</v>
      </c>
      <c r="L43" s="52">
        <f t="shared" si="11"/>
        <v>0</v>
      </c>
      <c r="M43" s="64">
        <f t="shared" si="12"/>
        <v>0</v>
      </c>
      <c r="N43" s="64">
        <f t="shared" si="13"/>
        <v>0</v>
      </c>
      <c r="O43" s="64">
        <f t="shared" si="14"/>
        <v>0</v>
      </c>
      <c r="P43" s="64">
        <f t="shared" si="15"/>
        <v>0</v>
      </c>
      <c r="Q43" s="64">
        <f t="shared" si="16"/>
        <v>0</v>
      </c>
      <c r="S43">
        <v>2.82</v>
      </c>
    </row>
    <row r="44" spans="1:19" ht="27" customHeight="1">
      <c r="A44" s="47">
        <f t="shared" si="7"/>
        <v>30</v>
      </c>
      <c r="B44" s="47" t="s">
        <v>123</v>
      </c>
      <c r="C44" s="521" t="s">
        <v>352</v>
      </c>
      <c r="D44" s="525"/>
      <c r="E44" s="523" t="s">
        <v>8</v>
      </c>
      <c r="F44" s="524">
        <v>75</v>
      </c>
      <c r="G44" s="64">
        <v>0</v>
      </c>
      <c r="H44" s="64">
        <v>0</v>
      </c>
      <c r="I44" s="52">
        <f t="shared" si="9"/>
        <v>0</v>
      </c>
      <c r="J44" s="84">
        <v>0</v>
      </c>
      <c r="K44" s="84">
        <f t="shared" si="10"/>
        <v>0</v>
      </c>
      <c r="L44" s="52">
        <f t="shared" si="11"/>
        <v>0</v>
      </c>
      <c r="M44" s="64">
        <f t="shared" si="12"/>
        <v>0</v>
      </c>
      <c r="N44" s="64">
        <f t="shared" si="13"/>
        <v>0</v>
      </c>
      <c r="O44" s="64">
        <f t="shared" si="14"/>
        <v>0</v>
      </c>
      <c r="P44" s="64">
        <f t="shared" si="15"/>
        <v>0</v>
      </c>
      <c r="Q44" s="64">
        <f t="shared" si="16"/>
        <v>0</v>
      </c>
      <c r="S44">
        <v>3.02</v>
      </c>
    </row>
    <row r="45" spans="1:19" ht="35.25" customHeight="1">
      <c r="A45" s="47">
        <f t="shared" si="7"/>
        <v>31</v>
      </c>
      <c r="B45" s="47" t="s">
        <v>123</v>
      </c>
      <c r="C45" s="521" t="s">
        <v>363</v>
      </c>
      <c r="D45" s="522" t="s">
        <v>128</v>
      </c>
      <c r="E45" s="523" t="s">
        <v>141</v>
      </c>
      <c r="F45" s="527">
        <v>11</v>
      </c>
      <c r="G45" s="64">
        <v>0</v>
      </c>
      <c r="H45" s="64">
        <v>0</v>
      </c>
      <c r="I45" s="52">
        <f>ROUND(H45*G45,2)</f>
        <v>0</v>
      </c>
      <c r="J45" s="84">
        <v>0</v>
      </c>
      <c r="K45" s="84">
        <f>I45*0.03</f>
        <v>0</v>
      </c>
      <c r="L45" s="52">
        <f t="shared" si="8"/>
        <v>0</v>
      </c>
      <c r="M45" s="64">
        <f>ROUND(G45*F45,2)</f>
        <v>0</v>
      </c>
      <c r="N45" s="64">
        <f>ROUND(F45*I45,2)</f>
        <v>0</v>
      </c>
      <c r="O45" s="64">
        <f>ROUND(F45*J45,2)</f>
        <v>0</v>
      </c>
      <c r="P45" s="64">
        <f>ROUND(F45*K45,2)</f>
        <v>0</v>
      </c>
      <c r="Q45" s="64">
        <f>ROUND(N45+O45+P45,2)</f>
        <v>0</v>
      </c>
      <c r="S45">
        <v>58</v>
      </c>
    </row>
    <row r="46" spans="1:19" ht="25.5">
      <c r="A46" s="47">
        <f t="shared" si="7"/>
        <v>32</v>
      </c>
      <c r="B46" s="47" t="s">
        <v>123</v>
      </c>
      <c r="C46" s="521" t="s">
        <v>364</v>
      </c>
      <c r="D46" s="525" t="s">
        <v>133</v>
      </c>
      <c r="E46" s="523" t="s">
        <v>141</v>
      </c>
      <c r="F46" s="530">
        <v>5</v>
      </c>
      <c r="G46" s="64">
        <v>0</v>
      </c>
      <c r="H46" s="64">
        <v>0</v>
      </c>
      <c r="I46" s="52">
        <f>ROUND(H46*G46,2)</f>
        <v>0</v>
      </c>
      <c r="J46" s="84">
        <v>0</v>
      </c>
      <c r="K46" s="84">
        <f>I46*0.03</f>
        <v>0</v>
      </c>
      <c r="L46" s="52">
        <f t="shared" si="8"/>
        <v>0</v>
      </c>
      <c r="M46" s="64">
        <f>ROUND(G46*F46,2)</f>
        <v>0</v>
      </c>
      <c r="N46" s="64">
        <f>ROUND(F46*I46,2)</f>
        <v>0</v>
      </c>
      <c r="O46" s="64">
        <f>ROUND(F46*J46,2)</f>
        <v>0</v>
      </c>
      <c r="P46" s="64">
        <f>ROUND(F46*K46,2)</f>
        <v>0</v>
      </c>
      <c r="Q46" s="64">
        <f>ROUND(N46+O46+P46,2)</f>
        <v>0</v>
      </c>
      <c r="S46">
        <v>16.149999999999999</v>
      </c>
    </row>
    <row r="47" spans="1:19" ht="16.5" customHeight="1">
      <c r="A47" s="47">
        <f t="shared" si="7"/>
        <v>33</v>
      </c>
      <c r="B47" s="47" t="s">
        <v>123</v>
      </c>
      <c r="C47" s="521" t="s">
        <v>365</v>
      </c>
      <c r="D47" s="525" t="s">
        <v>133</v>
      </c>
      <c r="E47" s="523" t="s">
        <v>141</v>
      </c>
      <c r="F47" s="530">
        <v>1</v>
      </c>
      <c r="G47" s="64">
        <v>0</v>
      </c>
      <c r="H47" s="64">
        <v>0</v>
      </c>
      <c r="I47" s="52">
        <f>ROUND(H47*G47,2)</f>
        <v>0</v>
      </c>
      <c r="J47" s="84">
        <v>0</v>
      </c>
      <c r="K47" s="84">
        <f>I47*0.03</f>
        <v>0</v>
      </c>
      <c r="L47" s="52">
        <f t="shared" si="8"/>
        <v>0</v>
      </c>
      <c r="M47" s="64">
        <f>ROUND(G47*F47,2)</f>
        <v>0</v>
      </c>
      <c r="N47" s="64">
        <f>ROUND(F47*I47,2)</f>
        <v>0</v>
      </c>
      <c r="O47" s="64">
        <f>ROUND(F47*J47,2)</f>
        <v>0</v>
      </c>
      <c r="P47" s="64">
        <f>ROUND(F47*K47,2)</f>
        <v>0</v>
      </c>
      <c r="Q47" s="64">
        <f>ROUND(N47+O47+P47,2)</f>
        <v>0</v>
      </c>
      <c r="S47">
        <v>12.15</v>
      </c>
    </row>
    <row r="48" spans="1:19" ht="26.25" customHeight="1">
      <c r="A48" s="47">
        <f t="shared" si="7"/>
        <v>34</v>
      </c>
      <c r="B48" s="47" t="s">
        <v>123</v>
      </c>
      <c r="C48" s="521" t="s">
        <v>366</v>
      </c>
      <c r="D48" s="522" t="s">
        <v>128</v>
      </c>
      <c r="E48" s="523" t="s">
        <v>141</v>
      </c>
      <c r="F48" s="527">
        <v>40</v>
      </c>
      <c r="G48" s="64">
        <v>0</v>
      </c>
      <c r="H48" s="64">
        <v>0</v>
      </c>
      <c r="I48" s="52">
        <f>ROUND(H48*G48,2)</f>
        <v>0</v>
      </c>
      <c r="J48" s="84">
        <v>0</v>
      </c>
      <c r="K48" s="84">
        <f>I48*0.03</f>
        <v>0</v>
      </c>
      <c r="L48" s="52">
        <f>ROUND(I48+J48+K48,2)</f>
        <v>0</v>
      </c>
      <c r="M48" s="64">
        <f>ROUND(G48*F48,2)</f>
        <v>0</v>
      </c>
      <c r="N48" s="64">
        <f>ROUND(F48*I48,2)</f>
        <v>0</v>
      </c>
      <c r="O48" s="64">
        <f>ROUND(F48*J48,2)</f>
        <v>0</v>
      </c>
      <c r="P48" s="64">
        <f>ROUND(F48*K48,2)</f>
        <v>0</v>
      </c>
      <c r="Q48" s="64">
        <f>ROUND(N48+O48+P48,2)</f>
        <v>0</v>
      </c>
      <c r="S48">
        <v>8.02</v>
      </c>
    </row>
    <row r="49" spans="1:19" ht="24" customHeight="1">
      <c r="A49" s="47">
        <f t="shared" si="7"/>
        <v>35</v>
      </c>
      <c r="B49" s="47" t="s">
        <v>123</v>
      </c>
      <c r="C49" s="521" t="s">
        <v>140</v>
      </c>
      <c r="D49" s="523"/>
      <c r="E49" s="523" t="s">
        <v>75</v>
      </c>
      <c r="F49" s="523">
        <v>1</v>
      </c>
      <c r="G49" s="92">
        <v>0</v>
      </c>
      <c r="H49" s="64">
        <v>0</v>
      </c>
      <c r="I49" s="52">
        <f>ROUND(H49*G49,2)</f>
        <v>0</v>
      </c>
      <c r="J49" s="84">
        <v>0</v>
      </c>
      <c r="K49" s="84">
        <f>I49*0.03</f>
        <v>0</v>
      </c>
      <c r="L49" s="52">
        <f>ROUND(I49+J49+K49,2)</f>
        <v>0</v>
      </c>
      <c r="M49" s="64">
        <f>ROUND(G49*F49,2)</f>
        <v>0</v>
      </c>
      <c r="N49" s="64">
        <f>ROUND(F49*I49,2)</f>
        <v>0</v>
      </c>
      <c r="O49" s="64">
        <f>ROUND(F49*J49,2)</f>
        <v>0</v>
      </c>
      <c r="P49" s="64">
        <f>ROUND(F49*K49,2)</f>
        <v>0</v>
      </c>
      <c r="Q49" s="64">
        <f>ROUND(N49+O49+P49,2)</f>
        <v>0</v>
      </c>
      <c r="S49">
        <v>75</v>
      </c>
    </row>
    <row r="50" spans="1:19">
      <c r="A50" s="47"/>
      <c r="B50" s="47"/>
      <c r="C50" s="79" t="s">
        <v>135</v>
      </c>
      <c r="D50" s="69"/>
      <c r="E50" s="110"/>
      <c r="F50" s="110"/>
      <c r="G50" s="64"/>
      <c r="H50" s="64">
        <v>0</v>
      </c>
      <c r="I50" s="52"/>
      <c r="J50" s="84">
        <v>0</v>
      </c>
      <c r="K50" s="84"/>
      <c r="L50" s="52"/>
      <c r="M50" s="64"/>
      <c r="N50" s="64"/>
      <c r="O50" s="64"/>
      <c r="P50" s="64"/>
      <c r="Q50" s="64"/>
    </row>
    <row r="51" spans="1:19" ht="25.5">
      <c r="A51" s="47">
        <v>36</v>
      </c>
      <c r="B51" s="47" t="s">
        <v>123</v>
      </c>
      <c r="C51" s="517" t="s">
        <v>125</v>
      </c>
      <c r="D51" s="518" t="s">
        <v>126</v>
      </c>
      <c r="E51" s="519" t="s">
        <v>8</v>
      </c>
      <c r="F51" s="520">
        <v>6</v>
      </c>
      <c r="G51" s="64">
        <v>0</v>
      </c>
      <c r="H51" s="64">
        <v>0</v>
      </c>
      <c r="I51" s="52">
        <f>ROUND(H51*G51,2)</f>
        <v>0</v>
      </c>
      <c r="J51" s="84">
        <v>0</v>
      </c>
      <c r="K51" s="84">
        <f t="shared" ref="K51:K57" si="17">I51*0.03</f>
        <v>0</v>
      </c>
      <c r="L51" s="52">
        <f>ROUND(I51+J51+K51,2)</f>
        <v>0</v>
      </c>
      <c r="M51" s="64">
        <f>ROUND(G51*F51,2)</f>
        <v>0</v>
      </c>
      <c r="N51" s="64">
        <f>ROUND(F51*I51,2)</f>
        <v>0</v>
      </c>
      <c r="O51" s="64">
        <f>ROUND(F51*J51,2)</f>
        <v>0</v>
      </c>
      <c r="P51" s="64">
        <f>ROUND(F51*K51,2)</f>
        <v>0</v>
      </c>
      <c r="Q51" s="64">
        <f>ROUND(N51+O51+P51,2)</f>
        <v>0</v>
      </c>
      <c r="S51">
        <v>2.61</v>
      </c>
    </row>
    <row r="52" spans="1:19" ht="25.5">
      <c r="A52" s="47">
        <f t="shared" si="7"/>
        <v>37</v>
      </c>
      <c r="B52" s="47" t="s">
        <v>123</v>
      </c>
      <c r="C52" s="521" t="s">
        <v>127</v>
      </c>
      <c r="D52" s="522" t="s">
        <v>128</v>
      </c>
      <c r="E52" s="523" t="s">
        <v>8</v>
      </c>
      <c r="F52" s="524">
        <v>12</v>
      </c>
      <c r="G52" s="64">
        <v>0</v>
      </c>
      <c r="H52" s="64">
        <v>0</v>
      </c>
      <c r="I52" s="52">
        <f>ROUND(H52*G52,2)</f>
        <v>0</v>
      </c>
      <c r="J52" s="84">
        <v>0</v>
      </c>
      <c r="K52" s="84">
        <f t="shared" si="17"/>
        <v>0</v>
      </c>
      <c r="L52" s="52">
        <f>ROUND(I52+J52+K52,2)</f>
        <v>0</v>
      </c>
      <c r="M52" s="64">
        <f>ROUND(G52*F52,2)</f>
        <v>0</v>
      </c>
      <c r="N52" s="64">
        <f>ROUND(F52*I52,2)</f>
        <v>0</v>
      </c>
      <c r="O52" s="64">
        <f>ROUND(F52*J52,2)</f>
        <v>0</v>
      </c>
      <c r="P52" s="64">
        <f>ROUND(F52*K52,2)</f>
        <v>0</v>
      </c>
      <c r="Q52" s="64">
        <f>ROUND(N52+O52+P52,2)</f>
        <v>0</v>
      </c>
      <c r="S52">
        <v>3.62</v>
      </c>
    </row>
    <row r="53" spans="1:19" ht="25.5">
      <c r="A53" s="47">
        <f t="shared" si="7"/>
        <v>38</v>
      </c>
      <c r="B53" s="47" t="s">
        <v>123</v>
      </c>
      <c r="C53" s="521" t="s">
        <v>129</v>
      </c>
      <c r="D53" s="522" t="s">
        <v>130</v>
      </c>
      <c r="E53" s="523" t="s">
        <v>8</v>
      </c>
      <c r="F53" s="524">
        <v>46.5</v>
      </c>
      <c r="G53" s="64">
        <v>0</v>
      </c>
      <c r="H53" s="64">
        <v>0</v>
      </c>
      <c r="I53" s="52">
        <f>ROUND(H53*G53,2)</f>
        <v>0</v>
      </c>
      <c r="J53" s="84">
        <v>0</v>
      </c>
      <c r="K53" s="84">
        <f t="shared" si="17"/>
        <v>0</v>
      </c>
      <c r="L53" s="52">
        <f>ROUND(I53+J53+K53,2)</f>
        <v>0</v>
      </c>
      <c r="M53" s="64">
        <f>ROUND(G53*F53,2)</f>
        <v>0</v>
      </c>
      <c r="N53" s="64">
        <f>ROUND(F53*I53,2)</f>
        <v>0</v>
      </c>
      <c r="O53" s="64">
        <f>ROUND(F53*J53,2)</f>
        <v>0</v>
      </c>
      <c r="P53" s="64">
        <f>ROUND(F53*K53,2)</f>
        <v>0</v>
      </c>
      <c r="Q53" s="64">
        <f>ROUND(N53+O53+P53,2)</f>
        <v>0</v>
      </c>
      <c r="S53">
        <v>3.91</v>
      </c>
    </row>
    <row r="54" spans="1:19" ht="25.5">
      <c r="A54" s="47">
        <f t="shared" si="7"/>
        <v>39</v>
      </c>
      <c r="B54" s="47" t="s">
        <v>123</v>
      </c>
      <c r="C54" s="521" t="s">
        <v>131</v>
      </c>
      <c r="D54" s="522" t="s">
        <v>132</v>
      </c>
      <c r="E54" s="523" t="s">
        <v>8</v>
      </c>
      <c r="F54" s="524">
        <v>50</v>
      </c>
      <c r="G54" s="64">
        <v>0</v>
      </c>
      <c r="H54" s="64">
        <v>0</v>
      </c>
      <c r="I54" s="52">
        <f>ROUND(H54*G54,2)</f>
        <v>0</v>
      </c>
      <c r="J54" s="84">
        <v>0</v>
      </c>
      <c r="K54" s="84">
        <f t="shared" si="17"/>
        <v>0</v>
      </c>
      <c r="L54" s="52">
        <f>ROUND(I54+J54+K54,2)</f>
        <v>0</v>
      </c>
      <c r="M54" s="64">
        <f>ROUND(G54*F54,2)</f>
        <v>0</v>
      </c>
      <c r="N54" s="64">
        <f>ROUND(F54*I54,2)</f>
        <v>0</v>
      </c>
      <c r="O54" s="64">
        <f>ROUND(F54*J54,2)</f>
        <v>0</v>
      </c>
      <c r="P54" s="64">
        <f>ROUND(F54*K54,2)</f>
        <v>0</v>
      </c>
      <c r="Q54" s="64">
        <f>ROUND(N54+O54+P54,2)</f>
        <v>0</v>
      </c>
      <c r="S54">
        <v>8.39</v>
      </c>
    </row>
    <row r="55" spans="1:19" ht="25.5">
      <c r="A55" s="47">
        <f t="shared" si="7"/>
        <v>40</v>
      </c>
      <c r="B55" s="47" t="s">
        <v>123</v>
      </c>
      <c r="C55" s="521" t="s">
        <v>367</v>
      </c>
      <c r="D55" s="525"/>
      <c r="E55" s="523" t="s">
        <v>141</v>
      </c>
      <c r="F55" s="530">
        <v>1</v>
      </c>
      <c r="G55" s="64">
        <v>0</v>
      </c>
      <c r="H55" s="64">
        <v>0</v>
      </c>
      <c r="I55" s="52">
        <f>ROUND(H55*G55,2)</f>
        <v>0</v>
      </c>
      <c r="J55" s="84">
        <v>0</v>
      </c>
      <c r="K55" s="84">
        <f t="shared" si="17"/>
        <v>0</v>
      </c>
      <c r="L55" s="52">
        <f t="shared" ref="L55:L73" si="18">ROUND(I55+J55+K55,2)</f>
        <v>0</v>
      </c>
      <c r="M55" s="64">
        <f>ROUND(G55*F55,2)</f>
        <v>0</v>
      </c>
      <c r="N55" s="64">
        <f>ROUND(F55*I55,2)</f>
        <v>0</v>
      </c>
      <c r="O55" s="64">
        <f>ROUND(F55*J55,2)</f>
        <v>0</v>
      </c>
      <c r="P55" s="64">
        <f>ROUND(F55*K55,2)</f>
        <v>0</v>
      </c>
      <c r="Q55" s="64">
        <f>ROUND(N55+O55+P55,2)</f>
        <v>0</v>
      </c>
      <c r="S55">
        <v>82</v>
      </c>
    </row>
    <row r="56" spans="1:19" ht="25.5">
      <c r="A56" s="47">
        <f t="shared" si="7"/>
        <v>41</v>
      </c>
      <c r="B56" s="47" t="s">
        <v>123</v>
      </c>
      <c r="C56" s="526" t="s">
        <v>368</v>
      </c>
      <c r="D56" s="522" t="s">
        <v>126</v>
      </c>
      <c r="E56" s="523" t="s">
        <v>141</v>
      </c>
      <c r="F56" s="527">
        <v>4</v>
      </c>
      <c r="G56" s="64">
        <v>0</v>
      </c>
      <c r="H56" s="64">
        <v>0</v>
      </c>
      <c r="I56" s="52">
        <f t="shared" ref="I56:I62" si="19">ROUND(H56*G56,2)</f>
        <v>0</v>
      </c>
      <c r="J56" s="84">
        <v>0</v>
      </c>
      <c r="K56" s="84">
        <f t="shared" si="17"/>
        <v>0</v>
      </c>
      <c r="L56" s="52">
        <f t="shared" si="18"/>
        <v>0</v>
      </c>
      <c r="M56" s="64">
        <f t="shared" ref="M56:M63" si="20">ROUND(G56*F56,2)</f>
        <v>0</v>
      </c>
      <c r="N56" s="64">
        <f t="shared" ref="N56:N63" si="21">ROUND(F56*I56,2)</f>
        <v>0</v>
      </c>
      <c r="O56" s="64">
        <f t="shared" ref="O56:O63" si="22">ROUND(F56*J56,2)</f>
        <v>0</v>
      </c>
      <c r="P56" s="64">
        <f t="shared" ref="P56:P63" si="23">ROUND(F56*K56,2)</f>
        <v>0</v>
      </c>
      <c r="Q56" s="64">
        <f t="shared" ref="Q56:Q63" si="24">ROUND(N56+O56+P56,2)</f>
        <v>0</v>
      </c>
      <c r="S56">
        <v>3.58</v>
      </c>
    </row>
    <row r="57" spans="1:19" ht="27" customHeight="1">
      <c r="A57" s="47">
        <f t="shared" si="7"/>
        <v>42</v>
      </c>
      <c r="B57" s="47" t="s">
        <v>123</v>
      </c>
      <c r="C57" s="526" t="s">
        <v>368</v>
      </c>
      <c r="D57" s="522" t="s">
        <v>128</v>
      </c>
      <c r="E57" s="523" t="s">
        <v>141</v>
      </c>
      <c r="F57" s="527">
        <v>1</v>
      </c>
      <c r="G57" s="64">
        <v>0</v>
      </c>
      <c r="H57" s="64">
        <v>0</v>
      </c>
      <c r="I57" s="52">
        <f t="shared" si="19"/>
        <v>0</v>
      </c>
      <c r="J57" s="84">
        <v>0</v>
      </c>
      <c r="K57" s="84">
        <f t="shared" si="17"/>
        <v>0</v>
      </c>
      <c r="L57" s="52">
        <f t="shared" si="18"/>
        <v>0</v>
      </c>
      <c r="M57" s="64">
        <f t="shared" si="20"/>
        <v>0</v>
      </c>
      <c r="N57" s="64">
        <f t="shared" si="21"/>
        <v>0</v>
      </c>
      <c r="O57" s="64">
        <f t="shared" si="22"/>
        <v>0</v>
      </c>
      <c r="P57" s="64">
        <f t="shared" si="23"/>
        <v>0</v>
      </c>
      <c r="Q57" s="64">
        <f t="shared" si="24"/>
        <v>0</v>
      </c>
      <c r="S57">
        <v>8.02</v>
      </c>
    </row>
    <row r="58" spans="1:19" ht="28.5" customHeight="1">
      <c r="A58" s="47">
        <f t="shared" si="7"/>
        <v>43</v>
      </c>
      <c r="B58" s="47" t="s">
        <v>123</v>
      </c>
      <c r="C58" s="526" t="s">
        <v>369</v>
      </c>
      <c r="D58" s="522"/>
      <c r="E58" s="523" t="s">
        <v>141</v>
      </c>
      <c r="F58" s="527">
        <v>4</v>
      </c>
      <c r="G58" s="64">
        <v>0</v>
      </c>
      <c r="H58" s="64">
        <v>0</v>
      </c>
      <c r="I58" s="52">
        <f t="shared" si="19"/>
        <v>0</v>
      </c>
      <c r="J58" s="84">
        <v>0</v>
      </c>
      <c r="K58" s="84">
        <f t="shared" ref="K58:K63" si="25">I58*0.03</f>
        <v>0</v>
      </c>
      <c r="L58" s="52">
        <f t="shared" ref="L58:L63" si="26">ROUND(I58+J58+K58,2)</f>
        <v>0</v>
      </c>
      <c r="M58" s="64">
        <f t="shared" si="20"/>
        <v>0</v>
      </c>
      <c r="N58" s="64">
        <f t="shared" si="21"/>
        <v>0</v>
      </c>
      <c r="O58" s="64">
        <f t="shared" si="22"/>
        <v>0</v>
      </c>
      <c r="P58" s="64">
        <f t="shared" si="23"/>
        <v>0</v>
      </c>
      <c r="Q58" s="64">
        <f t="shared" si="24"/>
        <v>0</v>
      </c>
      <c r="S58">
        <v>75</v>
      </c>
    </row>
    <row r="59" spans="1:19" ht="28.5" customHeight="1">
      <c r="A59" s="47">
        <f t="shared" si="7"/>
        <v>44</v>
      </c>
      <c r="B59" s="47" t="s">
        <v>123</v>
      </c>
      <c r="C59" s="521" t="s">
        <v>353</v>
      </c>
      <c r="D59" s="525"/>
      <c r="E59" s="523" t="s">
        <v>8</v>
      </c>
      <c r="F59" s="524">
        <v>6</v>
      </c>
      <c r="G59" s="64">
        <v>0</v>
      </c>
      <c r="H59" s="64">
        <v>0</v>
      </c>
      <c r="I59" s="52">
        <f t="shared" si="19"/>
        <v>0</v>
      </c>
      <c r="J59" s="84">
        <v>0</v>
      </c>
      <c r="K59" s="84">
        <f t="shared" si="25"/>
        <v>0</v>
      </c>
      <c r="L59" s="52">
        <f t="shared" si="26"/>
        <v>0</v>
      </c>
      <c r="M59" s="64">
        <f t="shared" si="20"/>
        <v>0</v>
      </c>
      <c r="N59" s="64">
        <f t="shared" si="21"/>
        <v>0</v>
      </c>
      <c r="O59" s="64">
        <f t="shared" si="22"/>
        <v>0</v>
      </c>
      <c r="P59" s="64">
        <f t="shared" si="23"/>
        <v>0</v>
      </c>
      <c r="Q59" s="64">
        <f t="shared" si="24"/>
        <v>0</v>
      </c>
      <c r="S59">
        <v>2.2400000000000002</v>
      </c>
    </row>
    <row r="60" spans="1:19" ht="25.5">
      <c r="A60" s="47">
        <f t="shared" si="7"/>
        <v>45</v>
      </c>
      <c r="B60" s="47" t="s">
        <v>123</v>
      </c>
      <c r="C60" s="521" t="s">
        <v>354</v>
      </c>
      <c r="D60" s="525"/>
      <c r="E60" s="523" t="s">
        <v>8</v>
      </c>
      <c r="F60" s="524">
        <v>12</v>
      </c>
      <c r="G60" s="64">
        <v>0</v>
      </c>
      <c r="H60" s="64">
        <v>0</v>
      </c>
      <c r="I60" s="52">
        <f t="shared" si="19"/>
        <v>0</v>
      </c>
      <c r="J60" s="84">
        <v>0</v>
      </c>
      <c r="K60" s="84">
        <f t="shared" si="25"/>
        <v>0</v>
      </c>
      <c r="L60" s="52">
        <f t="shared" si="26"/>
        <v>0</v>
      </c>
      <c r="M60" s="64">
        <f t="shared" si="20"/>
        <v>0</v>
      </c>
      <c r="N60" s="64">
        <f t="shared" si="21"/>
        <v>0</v>
      </c>
      <c r="O60" s="64">
        <f t="shared" si="22"/>
        <v>0</v>
      </c>
      <c r="P60" s="64">
        <f t="shared" si="23"/>
        <v>0</v>
      </c>
      <c r="Q60" s="64">
        <f t="shared" si="24"/>
        <v>0</v>
      </c>
      <c r="S60">
        <v>2.4700000000000002</v>
      </c>
    </row>
    <row r="61" spans="1:19" ht="25.5">
      <c r="A61" s="47">
        <f t="shared" si="7"/>
        <v>46</v>
      </c>
      <c r="B61" s="47" t="s">
        <v>123</v>
      </c>
      <c r="C61" s="521" t="s">
        <v>355</v>
      </c>
      <c r="D61" s="525"/>
      <c r="E61" s="523" t="s">
        <v>8</v>
      </c>
      <c r="F61" s="524">
        <v>46.5</v>
      </c>
      <c r="G61" s="64">
        <v>0</v>
      </c>
      <c r="H61" s="64">
        <v>0</v>
      </c>
      <c r="I61" s="52">
        <f t="shared" si="19"/>
        <v>0</v>
      </c>
      <c r="J61" s="84">
        <v>0</v>
      </c>
      <c r="K61" s="84">
        <f t="shared" si="25"/>
        <v>0</v>
      </c>
      <c r="L61" s="52">
        <f t="shared" si="26"/>
        <v>0</v>
      </c>
      <c r="M61" s="64">
        <f t="shared" si="20"/>
        <v>0</v>
      </c>
      <c r="N61" s="64">
        <f t="shared" si="21"/>
        <v>0</v>
      </c>
      <c r="O61" s="64">
        <f t="shared" si="22"/>
        <v>0</v>
      </c>
      <c r="P61" s="64">
        <f t="shared" si="23"/>
        <v>0</v>
      </c>
      <c r="Q61" s="64">
        <f t="shared" si="24"/>
        <v>0</v>
      </c>
      <c r="S61">
        <v>2.5</v>
      </c>
    </row>
    <row r="62" spans="1:19" ht="27" customHeight="1">
      <c r="A62" s="47">
        <f t="shared" si="7"/>
        <v>47</v>
      </c>
      <c r="B62" s="47" t="s">
        <v>123</v>
      </c>
      <c r="C62" s="521" t="s">
        <v>355</v>
      </c>
      <c r="D62" s="525"/>
      <c r="E62" s="523" t="s">
        <v>8</v>
      </c>
      <c r="F62" s="524">
        <v>50</v>
      </c>
      <c r="G62" s="64">
        <v>0</v>
      </c>
      <c r="H62" s="64">
        <v>0</v>
      </c>
      <c r="I62" s="52">
        <f t="shared" si="19"/>
        <v>0</v>
      </c>
      <c r="J62" s="84">
        <v>0</v>
      </c>
      <c r="K62" s="84">
        <f t="shared" si="25"/>
        <v>0</v>
      </c>
      <c r="L62" s="52">
        <f t="shared" si="26"/>
        <v>0</v>
      </c>
      <c r="M62" s="64">
        <f t="shared" si="20"/>
        <v>0</v>
      </c>
      <c r="N62" s="64">
        <f t="shared" si="21"/>
        <v>0</v>
      </c>
      <c r="O62" s="64">
        <f t="shared" si="22"/>
        <v>0</v>
      </c>
      <c r="P62" s="64">
        <f t="shared" si="23"/>
        <v>0</v>
      </c>
      <c r="Q62" s="64">
        <f t="shared" si="24"/>
        <v>0</v>
      </c>
      <c r="S62">
        <v>2.5</v>
      </c>
    </row>
    <row r="63" spans="1:19" ht="27" customHeight="1">
      <c r="A63" s="47">
        <f t="shared" si="7"/>
        <v>48</v>
      </c>
      <c r="B63" s="47" t="s">
        <v>123</v>
      </c>
      <c r="C63" s="526" t="s">
        <v>140</v>
      </c>
      <c r="D63" s="523"/>
      <c r="E63" s="523" t="s">
        <v>75</v>
      </c>
      <c r="F63" s="523">
        <v>1</v>
      </c>
      <c r="G63" s="92">
        <v>0</v>
      </c>
      <c r="H63" s="64">
        <v>0</v>
      </c>
      <c r="I63" s="52">
        <f>ROUND(H63*G63,2)</f>
        <v>0</v>
      </c>
      <c r="J63" s="84">
        <v>0</v>
      </c>
      <c r="K63" s="84">
        <f t="shared" si="25"/>
        <v>0</v>
      </c>
      <c r="L63" s="52">
        <f t="shared" si="26"/>
        <v>0</v>
      </c>
      <c r="M63" s="64">
        <f t="shared" si="20"/>
        <v>0</v>
      </c>
      <c r="N63" s="64">
        <f t="shared" si="21"/>
        <v>0</v>
      </c>
      <c r="O63" s="64">
        <f t="shared" si="22"/>
        <v>0</v>
      </c>
      <c r="P63" s="64">
        <f t="shared" si="23"/>
        <v>0</v>
      </c>
      <c r="Q63" s="64">
        <f t="shared" si="24"/>
        <v>0</v>
      </c>
      <c r="S63">
        <v>75</v>
      </c>
    </row>
    <row r="64" spans="1:19" ht="25.5" customHeight="1">
      <c r="A64" s="47"/>
      <c r="B64" s="47"/>
      <c r="C64" s="333" t="s">
        <v>137</v>
      </c>
      <c r="D64" s="69"/>
      <c r="E64" s="110"/>
      <c r="F64" s="110"/>
      <c r="G64" s="92"/>
      <c r="H64" s="64">
        <v>0</v>
      </c>
      <c r="I64" s="52"/>
      <c r="J64" s="84">
        <f>S64*1.05</f>
        <v>0</v>
      </c>
      <c r="K64" s="84"/>
      <c r="L64" s="52"/>
      <c r="M64" s="64"/>
      <c r="N64" s="64"/>
      <c r="O64" s="64"/>
      <c r="P64" s="64"/>
      <c r="Q64" s="64"/>
      <c r="R64" s="129"/>
      <c r="S64" s="129"/>
    </row>
    <row r="65" spans="1:19" ht="25.5" customHeight="1">
      <c r="A65" s="47">
        <v>49</v>
      </c>
      <c r="B65" s="47" t="s">
        <v>123</v>
      </c>
      <c r="C65" s="521" t="s">
        <v>136</v>
      </c>
      <c r="D65" s="69"/>
      <c r="E65" s="523" t="s">
        <v>75</v>
      </c>
      <c r="F65" s="523">
        <v>1</v>
      </c>
      <c r="G65" s="92">
        <v>0</v>
      </c>
      <c r="H65" s="64">
        <v>0</v>
      </c>
      <c r="I65" s="52">
        <f>ROUND(H65*G65,2)</f>
        <v>0</v>
      </c>
      <c r="J65" s="84">
        <v>0</v>
      </c>
      <c r="K65" s="84">
        <f>I65*0.03</f>
        <v>0</v>
      </c>
      <c r="L65" s="52">
        <f t="shared" si="18"/>
        <v>0</v>
      </c>
      <c r="M65" s="64">
        <f>ROUND(G65*F65,2)</f>
        <v>0</v>
      </c>
      <c r="N65" s="64">
        <f>ROUND(F65*I65,2)</f>
        <v>0</v>
      </c>
      <c r="O65" s="64">
        <f>ROUND(F65*J65,2)</f>
        <v>0</v>
      </c>
      <c r="P65" s="64">
        <f>ROUND(F65*K65,2)</f>
        <v>0</v>
      </c>
      <c r="Q65" s="64">
        <f>ROUND(N65+O65+P65,2)</f>
        <v>0</v>
      </c>
      <c r="R65" s="129"/>
      <c r="S65" s="129">
        <v>115</v>
      </c>
    </row>
    <row r="66" spans="1:19" ht="25.5" customHeight="1">
      <c r="A66" s="47">
        <f t="shared" si="7"/>
        <v>50</v>
      </c>
      <c r="B66" s="47" t="s">
        <v>123</v>
      </c>
      <c r="C66" s="521" t="s">
        <v>376</v>
      </c>
      <c r="D66" s="69"/>
      <c r="E66" s="523" t="s">
        <v>75</v>
      </c>
      <c r="F66" s="523">
        <v>3</v>
      </c>
      <c r="G66" s="92">
        <v>0</v>
      </c>
      <c r="H66" s="64">
        <v>0</v>
      </c>
      <c r="I66" s="52">
        <f>ROUND(H66*G66,2)</f>
        <v>0</v>
      </c>
      <c r="J66" s="84">
        <v>0</v>
      </c>
      <c r="K66" s="84">
        <f>I66*0.03</f>
        <v>0</v>
      </c>
      <c r="L66" s="52">
        <f t="shared" si="18"/>
        <v>0</v>
      </c>
      <c r="M66" s="64">
        <f>ROUND(G66*F66,2)</f>
        <v>0</v>
      </c>
      <c r="N66" s="64">
        <f>ROUND(F66*I66,2)</f>
        <v>0</v>
      </c>
      <c r="O66" s="64">
        <f>ROUND(F66*J66,2)</f>
        <v>0</v>
      </c>
      <c r="P66" s="64">
        <f>ROUND(F66*K66,2)</f>
        <v>0</v>
      </c>
      <c r="Q66" s="64">
        <f>ROUND(N66+O66+P66,2)</f>
        <v>0</v>
      </c>
      <c r="R66" s="129"/>
      <c r="S66" s="129">
        <v>32</v>
      </c>
    </row>
    <row r="67" spans="1:19">
      <c r="A67" s="47"/>
      <c r="B67" s="47"/>
      <c r="C67" s="79" t="s">
        <v>370</v>
      </c>
      <c r="D67" s="69"/>
      <c r="E67" s="110"/>
      <c r="F67" s="240"/>
      <c r="G67" s="92"/>
      <c r="H67" s="64">
        <v>0</v>
      </c>
      <c r="I67" s="52"/>
      <c r="J67" s="84">
        <f>S67*1.05</f>
        <v>0</v>
      </c>
      <c r="K67" s="84"/>
      <c r="L67" s="52"/>
      <c r="M67" s="64"/>
      <c r="N67" s="64"/>
      <c r="O67" s="64"/>
      <c r="P67" s="64"/>
      <c r="Q67" s="64"/>
    </row>
    <row r="68" spans="1:19" ht="38.25">
      <c r="A68" s="47">
        <v>51</v>
      </c>
      <c r="B68" s="47" t="s">
        <v>123</v>
      </c>
      <c r="C68" s="521" t="s">
        <v>138</v>
      </c>
      <c r="D68" s="523" t="s">
        <v>124</v>
      </c>
      <c r="E68" s="523" t="s">
        <v>8</v>
      </c>
      <c r="F68" s="524">
        <v>30</v>
      </c>
      <c r="G68" s="92">
        <v>0</v>
      </c>
      <c r="H68" s="64">
        <v>0</v>
      </c>
      <c r="I68" s="52">
        <f t="shared" ref="I68:I73" si="27">ROUND(H68*G68,2)</f>
        <v>0</v>
      </c>
      <c r="J68" s="84">
        <v>0</v>
      </c>
      <c r="K68" s="84">
        <f t="shared" ref="K68:K73" si="28">I68*0.03</f>
        <v>0</v>
      </c>
      <c r="L68" s="52">
        <f t="shared" si="18"/>
        <v>0</v>
      </c>
      <c r="M68" s="64">
        <f t="shared" ref="M68:M73" si="29">ROUND(G68*F68,2)</f>
        <v>0</v>
      </c>
      <c r="N68" s="64">
        <f t="shared" ref="N68:N73" si="30">ROUND(F68*I68,2)</f>
        <v>0</v>
      </c>
      <c r="O68" s="64">
        <f t="shared" ref="O68:O73" si="31">ROUND(F68*J68,2)</f>
        <v>0</v>
      </c>
      <c r="P68" s="64">
        <f t="shared" ref="P68:P73" si="32">ROUND(F68*K68,2)</f>
        <v>0</v>
      </c>
      <c r="Q68" s="64">
        <f t="shared" ref="Q68:Q74" si="33">ROUND(N68+O68+P68,2)</f>
        <v>0</v>
      </c>
      <c r="S68">
        <v>4.0999999999999996</v>
      </c>
    </row>
    <row r="69" spans="1:19" ht="38.25">
      <c r="A69" s="534">
        <f t="shared" si="7"/>
        <v>52</v>
      </c>
      <c r="B69" s="534" t="s">
        <v>123</v>
      </c>
      <c r="C69" s="535" t="s">
        <v>139</v>
      </c>
      <c r="D69" s="536" t="s">
        <v>371</v>
      </c>
      <c r="E69" s="536" t="s">
        <v>8</v>
      </c>
      <c r="F69" s="520">
        <v>10</v>
      </c>
      <c r="G69" s="537">
        <v>0</v>
      </c>
      <c r="H69" s="263">
        <v>0</v>
      </c>
      <c r="I69" s="42">
        <f t="shared" si="27"/>
        <v>0</v>
      </c>
      <c r="J69" s="538">
        <v>0</v>
      </c>
      <c r="K69" s="538">
        <f t="shared" si="28"/>
        <v>0</v>
      </c>
      <c r="L69" s="42">
        <f t="shared" si="18"/>
        <v>0</v>
      </c>
      <c r="M69" s="263">
        <f t="shared" si="29"/>
        <v>0</v>
      </c>
      <c r="N69" s="263">
        <f t="shared" si="30"/>
        <v>0</v>
      </c>
      <c r="O69" s="263">
        <f t="shared" si="31"/>
        <v>0</v>
      </c>
      <c r="P69" s="263">
        <f t="shared" si="32"/>
        <v>0</v>
      </c>
      <c r="Q69" s="263">
        <f t="shared" si="33"/>
        <v>0</v>
      </c>
      <c r="S69">
        <v>6.15</v>
      </c>
    </row>
    <row r="70" spans="1:19" ht="25.5">
      <c r="A70" s="47">
        <f t="shared" si="7"/>
        <v>53</v>
      </c>
      <c r="B70" s="47" t="s">
        <v>123</v>
      </c>
      <c r="C70" s="521" t="s">
        <v>372</v>
      </c>
      <c r="D70" s="523"/>
      <c r="E70" s="523" t="s">
        <v>141</v>
      </c>
      <c r="F70" s="527">
        <v>4</v>
      </c>
      <c r="G70" s="92">
        <v>0</v>
      </c>
      <c r="H70" s="64">
        <v>0</v>
      </c>
      <c r="I70" s="52">
        <f t="shared" si="27"/>
        <v>0</v>
      </c>
      <c r="J70" s="84">
        <v>0</v>
      </c>
      <c r="K70" s="84">
        <f t="shared" si="28"/>
        <v>0</v>
      </c>
      <c r="L70" s="52">
        <f t="shared" si="18"/>
        <v>0</v>
      </c>
      <c r="M70" s="64">
        <f t="shared" si="29"/>
        <v>0</v>
      </c>
      <c r="N70" s="64">
        <f t="shared" si="30"/>
        <v>0</v>
      </c>
      <c r="O70" s="64">
        <f t="shared" si="31"/>
        <v>0</v>
      </c>
      <c r="P70" s="64">
        <f t="shared" si="32"/>
        <v>0</v>
      </c>
      <c r="Q70" s="64">
        <f t="shared" si="33"/>
        <v>0</v>
      </c>
      <c r="S70">
        <v>2.42</v>
      </c>
    </row>
    <row r="71" spans="1:19" ht="25.5">
      <c r="A71" s="47">
        <f t="shared" si="7"/>
        <v>54</v>
      </c>
      <c r="B71" s="47" t="s">
        <v>123</v>
      </c>
      <c r="C71" s="521" t="s">
        <v>373</v>
      </c>
      <c r="D71" s="523"/>
      <c r="E71" s="523" t="s">
        <v>141</v>
      </c>
      <c r="F71" s="527">
        <v>6</v>
      </c>
      <c r="G71" s="92">
        <v>0</v>
      </c>
      <c r="H71" s="64">
        <v>0</v>
      </c>
      <c r="I71" s="52">
        <f t="shared" si="27"/>
        <v>0</v>
      </c>
      <c r="J71" s="84">
        <v>0</v>
      </c>
      <c r="K71" s="84">
        <f t="shared" si="28"/>
        <v>0</v>
      </c>
      <c r="L71" s="52">
        <f t="shared" si="18"/>
        <v>0</v>
      </c>
      <c r="M71" s="64">
        <f t="shared" si="29"/>
        <v>0</v>
      </c>
      <c r="N71" s="64">
        <f t="shared" si="30"/>
        <v>0</v>
      </c>
      <c r="O71" s="64">
        <f t="shared" si="31"/>
        <v>0</v>
      </c>
      <c r="P71" s="64">
        <f t="shared" si="32"/>
        <v>0</v>
      </c>
      <c r="Q71" s="64">
        <f t="shared" si="33"/>
        <v>0</v>
      </c>
      <c r="S71">
        <v>1.71</v>
      </c>
    </row>
    <row r="72" spans="1:19" ht="25.5">
      <c r="A72" s="47">
        <f t="shared" si="7"/>
        <v>55</v>
      </c>
      <c r="B72" s="47" t="s">
        <v>123</v>
      </c>
      <c r="C72" s="526" t="s">
        <v>375</v>
      </c>
      <c r="D72" s="523" t="s">
        <v>374</v>
      </c>
      <c r="E72" s="523" t="s">
        <v>141</v>
      </c>
      <c r="F72" s="523">
        <v>52</v>
      </c>
      <c r="G72" s="92">
        <v>0</v>
      </c>
      <c r="H72" s="64">
        <v>0</v>
      </c>
      <c r="I72" s="52">
        <f t="shared" si="27"/>
        <v>0</v>
      </c>
      <c r="J72" s="84">
        <v>0</v>
      </c>
      <c r="K72" s="84">
        <f t="shared" si="28"/>
        <v>0</v>
      </c>
      <c r="L72" s="52">
        <f t="shared" si="18"/>
        <v>0</v>
      </c>
      <c r="M72" s="64">
        <f t="shared" si="29"/>
        <v>0</v>
      </c>
      <c r="N72" s="64">
        <f t="shared" si="30"/>
        <v>0</v>
      </c>
      <c r="O72" s="64">
        <f t="shared" si="31"/>
        <v>0</v>
      </c>
      <c r="P72" s="64">
        <f t="shared" si="32"/>
        <v>0</v>
      </c>
      <c r="Q72" s="64">
        <f t="shared" si="33"/>
        <v>0</v>
      </c>
      <c r="S72">
        <v>1.55</v>
      </c>
    </row>
    <row r="73" spans="1:19" ht="25.5">
      <c r="A73" s="47">
        <f t="shared" si="7"/>
        <v>56</v>
      </c>
      <c r="B73" s="47" t="s">
        <v>123</v>
      </c>
      <c r="C73" s="521" t="s">
        <v>140</v>
      </c>
      <c r="D73" s="523"/>
      <c r="E73" s="523" t="s">
        <v>75</v>
      </c>
      <c r="F73" s="523">
        <v>1</v>
      </c>
      <c r="G73" s="92">
        <v>0</v>
      </c>
      <c r="H73" s="64">
        <v>0</v>
      </c>
      <c r="I73" s="52">
        <f t="shared" si="27"/>
        <v>0</v>
      </c>
      <c r="J73" s="84">
        <v>0</v>
      </c>
      <c r="K73" s="84">
        <f t="shared" si="28"/>
        <v>0</v>
      </c>
      <c r="L73" s="52">
        <f t="shared" si="18"/>
        <v>0</v>
      </c>
      <c r="M73" s="64">
        <f t="shared" si="29"/>
        <v>0</v>
      </c>
      <c r="N73" s="64">
        <f t="shared" si="30"/>
        <v>0</v>
      </c>
      <c r="O73" s="64">
        <f t="shared" si="31"/>
        <v>0</v>
      </c>
      <c r="P73" s="64">
        <f t="shared" si="32"/>
        <v>0</v>
      </c>
      <c r="Q73" s="64">
        <f t="shared" si="33"/>
        <v>0</v>
      </c>
      <c r="S73">
        <v>25</v>
      </c>
    </row>
    <row r="74" spans="1:19">
      <c r="A74" s="597" t="s">
        <v>32</v>
      </c>
      <c r="B74" s="597"/>
      <c r="C74" s="597"/>
      <c r="D74" s="597"/>
      <c r="E74" s="597"/>
      <c r="F74" s="597"/>
      <c r="G74" s="597"/>
      <c r="H74" s="597"/>
      <c r="I74" s="597"/>
      <c r="J74" s="597"/>
      <c r="K74" s="597"/>
      <c r="L74" s="71"/>
      <c r="M74" s="71">
        <f>SUM(M13:M73)</f>
        <v>0</v>
      </c>
      <c r="N74" s="71">
        <f>SUM(N13:N73)</f>
        <v>0</v>
      </c>
      <c r="O74" s="71">
        <f>SUM(O13:O73)</f>
        <v>0</v>
      </c>
      <c r="P74" s="71">
        <f>SUM(P13:P73)</f>
        <v>0</v>
      </c>
      <c r="Q74" s="72">
        <f t="shared" si="33"/>
        <v>0</v>
      </c>
    </row>
    <row r="81" spans="3:9">
      <c r="C81" s="492" t="s">
        <v>5</v>
      </c>
      <c r="D81" s="120"/>
      <c r="E81" s="123"/>
      <c r="F81" s="122"/>
      <c r="G81" s="120"/>
      <c r="H81" s="123"/>
    </row>
    <row r="82" spans="3:9">
      <c r="C82" s="32"/>
      <c r="D82" s="119" t="s">
        <v>84</v>
      </c>
      <c r="E82" s="22"/>
    </row>
    <row r="83" spans="3:9">
      <c r="C83" s="27"/>
      <c r="D83" s="31"/>
      <c r="E83" s="25"/>
    </row>
    <row r="84" spans="3:9" ht="16.5">
      <c r="C84" s="27"/>
      <c r="D84" s="27"/>
      <c r="E84" s="26"/>
      <c r="F84" s="25"/>
    </row>
    <row r="85" spans="3:9" ht="16.5">
      <c r="C85" s="27"/>
      <c r="D85" s="27"/>
      <c r="E85" s="121"/>
      <c r="F85" s="25"/>
      <c r="H85" s="124"/>
      <c r="I85" s="124"/>
    </row>
    <row r="86" spans="3:9">
      <c r="C86" s="27"/>
      <c r="D86" s="27"/>
      <c r="E86" s="119"/>
      <c r="F86" s="22"/>
    </row>
    <row r="87" spans="3:9">
      <c r="C87" s="27"/>
      <c r="D87" s="27"/>
      <c r="E87" s="31"/>
      <c r="F87" s="22"/>
    </row>
  </sheetData>
  <protectedRanges>
    <protectedRange password="CF3F" sqref="H12:H73" name="Range1_2_1_1"/>
  </protectedRanges>
  <mergeCells count="11">
    <mergeCell ref="C10:C11"/>
    <mergeCell ref="E10:E11"/>
    <mergeCell ref="A74:K74"/>
    <mergeCell ref="A1:Q1"/>
    <mergeCell ref="A3:Q3"/>
    <mergeCell ref="P8:Q8"/>
    <mergeCell ref="F10:F11"/>
    <mergeCell ref="G10:L10"/>
    <mergeCell ref="M10:Q10"/>
    <mergeCell ref="A10:A11"/>
    <mergeCell ref="B10:B11"/>
  </mergeCells>
  <pageMargins left="0.23622047244094491" right="0.11811023622047245" top="0.55118110236220474" bottom="0.43307086614173229" header="0.31496062992125984" footer="0.31496062992125984"/>
  <pageSetup paperSize="9" scale="90" orientation="landscape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R104"/>
  <sheetViews>
    <sheetView zoomScale="84" zoomScaleNormal="84" workbookViewId="0">
      <selection activeCell="G100" sqref="G100"/>
    </sheetView>
  </sheetViews>
  <sheetFormatPr defaultRowHeight="15"/>
  <cols>
    <col min="1" max="1" width="5.140625" customWidth="1"/>
    <col min="2" max="2" width="8.28515625" customWidth="1"/>
    <col min="3" max="3" width="38.7109375" customWidth="1"/>
    <col min="4" max="4" width="6" customWidth="1"/>
    <col min="5" max="5" width="6.7109375" customWidth="1"/>
    <col min="6" max="6" width="7" customWidth="1"/>
    <col min="7" max="7" width="8.42578125" customWidth="1"/>
    <col min="8" max="8" width="7.140625" customWidth="1"/>
    <col min="10" max="10" width="7.7109375" customWidth="1"/>
    <col min="11" max="11" width="7.42578125" customWidth="1"/>
    <col min="12" max="12" width="8.140625" customWidth="1"/>
    <col min="14" max="14" width="10.28515625" customWidth="1"/>
    <col min="15" max="15" width="8.140625" customWidth="1"/>
    <col min="16" max="16" width="9.28515625" customWidth="1"/>
    <col min="18" max="18" width="10" hidden="1" customWidth="1"/>
  </cols>
  <sheetData>
    <row r="1" spans="1:18" ht="15.75">
      <c r="A1" s="595" t="s">
        <v>103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</row>
    <row r="2" spans="1:18" ht="17.25" customHeight="1">
      <c r="A2" s="596" t="s">
        <v>120</v>
      </c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</row>
    <row r="3" spans="1:18" ht="16.5">
      <c r="A3" s="2"/>
      <c r="B3" s="2"/>
      <c r="C3" s="2"/>
      <c r="D3" s="2"/>
      <c r="E3" s="2"/>
      <c r="F3" s="2"/>
      <c r="G3" s="98" t="s">
        <v>723</v>
      </c>
      <c r="H3" s="2"/>
      <c r="I3" s="2"/>
      <c r="J3" s="2"/>
      <c r="K3" s="2"/>
      <c r="L3" s="2"/>
      <c r="M3" s="2"/>
      <c r="N3" s="2"/>
      <c r="O3" s="2"/>
      <c r="P3" s="2"/>
    </row>
    <row r="4" spans="1:18">
      <c r="A4" s="99" t="s">
        <v>707</v>
      </c>
      <c r="B4" s="186"/>
      <c r="C4" s="154"/>
      <c r="D4" s="154"/>
      <c r="E4" s="75"/>
      <c r="F4" s="4"/>
      <c r="G4" s="4"/>
      <c r="H4" s="4"/>
      <c r="I4" s="4"/>
      <c r="L4" s="75"/>
      <c r="M4" s="100"/>
      <c r="N4" s="100"/>
      <c r="O4" s="75"/>
      <c r="P4" s="100"/>
    </row>
    <row r="5" spans="1:18">
      <c r="A5" s="75" t="s">
        <v>605</v>
      </c>
      <c r="B5" s="75"/>
      <c r="C5" s="186"/>
      <c r="D5" s="154"/>
      <c r="E5" s="154"/>
      <c r="F5" s="75"/>
      <c r="G5" s="75"/>
      <c r="H5" s="75"/>
      <c r="I5" s="75"/>
      <c r="J5" s="75"/>
      <c r="K5" s="75"/>
      <c r="L5" s="75"/>
      <c r="M5" s="77"/>
      <c r="N5" s="101"/>
      <c r="O5" s="106"/>
      <c r="P5" s="102"/>
    </row>
    <row r="6" spans="1:18">
      <c r="A6" s="73" t="s">
        <v>171</v>
      </c>
      <c r="B6" s="73"/>
      <c r="C6" s="186"/>
      <c r="D6" s="154"/>
      <c r="E6" s="154"/>
      <c r="F6" s="73"/>
      <c r="G6" s="73"/>
      <c r="H6" s="73"/>
      <c r="I6" s="73"/>
      <c r="J6" s="73"/>
      <c r="K6" s="73"/>
      <c r="L6" s="73"/>
      <c r="M6" s="75"/>
      <c r="N6" s="75"/>
      <c r="O6" s="75"/>
      <c r="P6" s="75"/>
    </row>
    <row r="7" spans="1:18">
      <c r="A7" s="73" t="s">
        <v>718</v>
      </c>
      <c r="B7" s="153"/>
      <c r="C7" s="186"/>
      <c r="D7" s="154"/>
      <c r="E7" s="154"/>
      <c r="F7" s="73"/>
      <c r="G7" s="73"/>
      <c r="H7" s="73"/>
      <c r="I7" s="73"/>
      <c r="J7" s="73"/>
      <c r="K7" s="73"/>
      <c r="L7" s="73"/>
      <c r="M7" s="74"/>
      <c r="N7" s="74"/>
      <c r="O7" s="598"/>
      <c r="P7" s="598"/>
    </row>
    <row r="8" spans="1:18">
      <c r="A8" s="73"/>
      <c r="B8" s="73"/>
      <c r="C8" s="154"/>
      <c r="D8" s="154"/>
      <c r="E8" s="154"/>
      <c r="F8" s="73"/>
      <c r="G8" s="73"/>
      <c r="H8" s="73"/>
      <c r="I8" s="73"/>
      <c r="J8" s="73"/>
      <c r="K8" s="73"/>
      <c r="L8" s="73"/>
      <c r="M8" s="75"/>
      <c r="N8" s="75"/>
      <c r="O8" s="75"/>
      <c r="P8" s="76"/>
    </row>
    <row r="9" spans="1:18" ht="15" customHeight="1">
      <c r="A9" s="649" t="s">
        <v>27</v>
      </c>
      <c r="B9" s="640" t="s">
        <v>64</v>
      </c>
      <c r="C9" s="651" t="s">
        <v>0</v>
      </c>
      <c r="D9" s="649" t="s">
        <v>1</v>
      </c>
      <c r="E9" s="649" t="s">
        <v>2</v>
      </c>
      <c r="F9" s="613" t="s">
        <v>12</v>
      </c>
      <c r="G9" s="614"/>
      <c r="H9" s="614"/>
      <c r="I9" s="614"/>
      <c r="J9" s="614"/>
      <c r="K9" s="615"/>
      <c r="L9" s="618" t="s">
        <v>13</v>
      </c>
      <c r="M9" s="618"/>
      <c r="N9" s="618"/>
      <c r="O9" s="618"/>
      <c r="P9" s="618"/>
    </row>
    <row r="10" spans="1:18" ht="102" customHeight="1">
      <c r="A10" s="650"/>
      <c r="B10" s="641"/>
      <c r="C10" s="651"/>
      <c r="D10" s="650"/>
      <c r="E10" s="650"/>
      <c r="F10" s="115" t="s">
        <v>65</v>
      </c>
      <c r="G10" s="115" t="s">
        <v>720</v>
      </c>
      <c r="H10" s="115" t="s">
        <v>66</v>
      </c>
      <c r="I10" s="115" t="s">
        <v>721</v>
      </c>
      <c r="J10" s="115" t="s">
        <v>67</v>
      </c>
      <c r="K10" s="115" t="s">
        <v>68</v>
      </c>
      <c r="L10" s="115" t="s">
        <v>69</v>
      </c>
      <c r="M10" s="115" t="s">
        <v>66</v>
      </c>
      <c r="N10" s="115" t="s">
        <v>70</v>
      </c>
      <c r="O10" s="115" t="s">
        <v>67</v>
      </c>
      <c r="P10" s="115" t="s">
        <v>71</v>
      </c>
    </row>
    <row r="11" spans="1:18" ht="23.25" customHeight="1">
      <c r="A11" s="37"/>
      <c r="B11" s="37"/>
      <c r="C11" s="79" t="s">
        <v>120</v>
      </c>
      <c r="D11" s="80"/>
      <c r="E11" s="81"/>
      <c r="F11" s="52"/>
      <c r="G11" s="64"/>
      <c r="H11" s="52"/>
      <c r="I11" s="52"/>
      <c r="J11" s="52"/>
      <c r="K11" s="52"/>
      <c r="L11" s="52"/>
      <c r="M11" s="52"/>
      <c r="N11" s="52"/>
      <c r="O11" s="52"/>
      <c r="P11" s="52"/>
    </row>
    <row r="12" spans="1:18" s="114" customFormat="1" ht="21" customHeight="1">
      <c r="A12" s="47">
        <v>0</v>
      </c>
      <c r="B12" s="243"/>
      <c r="C12" s="404" t="s">
        <v>378</v>
      </c>
      <c r="D12" s="406"/>
      <c r="E12" s="405"/>
      <c r="F12" s="64"/>
      <c r="G12" s="64"/>
      <c r="H12" s="52"/>
      <c r="I12" s="84"/>
      <c r="J12" s="84"/>
      <c r="K12" s="52"/>
      <c r="L12" s="64"/>
      <c r="M12" s="64"/>
      <c r="N12" s="64"/>
      <c r="O12" s="64"/>
      <c r="P12" s="64"/>
    </row>
    <row r="13" spans="1:18" s="114" customFormat="1" ht="24" customHeight="1">
      <c r="A13" s="47">
        <f>A12+1</f>
        <v>1</v>
      </c>
      <c r="B13" s="243" t="s">
        <v>121</v>
      </c>
      <c r="C13" s="407" t="s">
        <v>386</v>
      </c>
      <c r="D13" s="408" t="s">
        <v>399</v>
      </c>
      <c r="E13" s="512">
        <v>10</v>
      </c>
      <c r="F13" s="64">
        <v>0</v>
      </c>
      <c r="G13" s="64">
        <v>0</v>
      </c>
      <c r="H13" s="52">
        <f t="shared" ref="H13:H74" si="0">ROUND(G13*F13,2)</f>
        <v>0</v>
      </c>
      <c r="I13" s="84">
        <v>0</v>
      </c>
      <c r="J13" s="84">
        <f>H13*0.06</f>
        <v>0</v>
      </c>
      <c r="K13" s="52">
        <f>ROUND(H13+I13+J13,2)</f>
        <v>0</v>
      </c>
      <c r="L13" s="64">
        <f>ROUND(F13*E13,2)</f>
        <v>0</v>
      </c>
      <c r="M13" s="64">
        <f>ROUND(E13*H13,2)</f>
        <v>0</v>
      </c>
      <c r="N13" s="64">
        <f>ROUND(E13*I13,2)</f>
        <v>0</v>
      </c>
      <c r="O13" s="64">
        <f>ROUND(E13*J13,2)</f>
        <v>0</v>
      </c>
      <c r="P13" s="64">
        <f t="shared" ref="P13:P73" si="1">ROUND(M13+N13+O13,2)</f>
        <v>0</v>
      </c>
      <c r="R13" s="114">
        <v>1.38</v>
      </c>
    </row>
    <row r="14" spans="1:18" s="114" customFormat="1" ht="23.25" customHeight="1">
      <c r="A14" s="47">
        <f t="shared" ref="A14:A77" si="2">A13+1</f>
        <v>2</v>
      </c>
      <c r="B14" s="243" t="s">
        <v>121</v>
      </c>
      <c r="C14" s="407" t="s">
        <v>387</v>
      </c>
      <c r="D14" s="408" t="s">
        <v>399</v>
      </c>
      <c r="E14" s="512">
        <v>55</v>
      </c>
      <c r="F14" s="64">
        <v>0</v>
      </c>
      <c r="G14" s="64">
        <v>0</v>
      </c>
      <c r="H14" s="52">
        <f t="shared" si="0"/>
        <v>0</v>
      </c>
      <c r="I14" s="84">
        <v>0</v>
      </c>
      <c r="J14" s="84">
        <f t="shared" ref="J14:J28" si="3">H14*0.06</f>
        <v>0</v>
      </c>
      <c r="K14" s="52">
        <f t="shared" ref="K14:K31" si="4">ROUND(H14+I14+J14,2)</f>
        <v>0</v>
      </c>
      <c r="L14" s="64">
        <f t="shared" ref="L14:L27" si="5">ROUND(F14*E14,2)</f>
        <v>0</v>
      </c>
      <c r="M14" s="64">
        <f t="shared" ref="M14:M27" si="6">ROUND(E14*H14,2)</f>
        <v>0</v>
      </c>
      <c r="N14" s="64">
        <f t="shared" ref="N14:N27" si="7">ROUND(E14*I14,2)</f>
        <v>0</v>
      </c>
      <c r="O14" s="64">
        <f t="shared" ref="O14:O27" si="8">ROUND(E14*J14,2)</f>
        <v>0</v>
      </c>
      <c r="P14" s="64">
        <f t="shared" ref="P14:P27" si="9">ROUND(M14+N14+O14,2)</f>
        <v>0</v>
      </c>
      <c r="R14" s="114">
        <v>1.88</v>
      </c>
    </row>
    <row r="15" spans="1:18" s="114" customFormat="1" ht="23.25" customHeight="1">
      <c r="A15" s="47">
        <f t="shared" si="2"/>
        <v>3</v>
      </c>
      <c r="B15" s="243" t="s">
        <v>121</v>
      </c>
      <c r="C15" s="407" t="s">
        <v>388</v>
      </c>
      <c r="D15" s="264" t="s">
        <v>141</v>
      </c>
      <c r="E15" s="408">
        <v>1</v>
      </c>
      <c r="F15" s="64">
        <v>0</v>
      </c>
      <c r="G15" s="64">
        <v>0</v>
      </c>
      <c r="H15" s="52">
        <f t="shared" si="0"/>
        <v>0</v>
      </c>
      <c r="I15" s="84">
        <v>0</v>
      </c>
      <c r="J15" s="84">
        <f t="shared" si="3"/>
        <v>0</v>
      </c>
      <c r="K15" s="52">
        <f t="shared" si="4"/>
        <v>0</v>
      </c>
      <c r="L15" s="64">
        <f t="shared" si="5"/>
        <v>0</v>
      </c>
      <c r="M15" s="64">
        <f t="shared" si="6"/>
        <v>0</v>
      </c>
      <c r="N15" s="64">
        <f t="shared" si="7"/>
        <v>0</v>
      </c>
      <c r="O15" s="64">
        <f t="shared" si="8"/>
        <v>0</v>
      </c>
      <c r="P15" s="64">
        <f t="shared" si="9"/>
        <v>0</v>
      </c>
      <c r="R15" s="509">
        <v>0.65</v>
      </c>
    </row>
    <row r="16" spans="1:18" s="114" customFormat="1" ht="24" customHeight="1">
      <c r="A16" s="47">
        <f t="shared" si="2"/>
        <v>4</v>
      </c>
      <c r="B16" s="243" t="s">
        <v>121</v>
      </c>
      <c r="C16" s="407" t="s">
        <v>389</v>
      </c>
      <c r="D16" s="264" t="s">
        <v>141</v>
      </c>
      <c r="E16" s="408">
        <v>2</v>
      </c>
      <c r="F16" s="64">
        <v>0</v>
      </c>
      <c r="G16" s="64">
        <v>0</v>
      </c>
      <c r="H16" s="52">
        <f t="shared" si="0"/>
        <v>0</v>
      </c>
      <c r="I16" s="84">
        <v>0</v>
      </c>
      <c r="J16" s="84">
        <f t="shared" si="3"/>
        <v>0</v>
      </c>
      <c r="K16" s="52">
        <f t="shared" si="4"/>
        <v>0</v>
      </c>
      <c r="L16" s="64">
        <f t="shared" si="5"/>
        <v>0</v>
      </c>
      <c r="M16" s="64">
        <f t="shared" si="6"/>
        <v>0</v>
      </c>
      <c r="N16" s="64">
        <f t="shared" si="7"/>
        <v>0</v>
      </c>
      <c r="O16" s="64">
        <f t="shared" si="8"/>
        <v>0</v>
      </c>
      <c r="P16" s="64">
        <f t="shared" si="9"/>
        <v>0</v>
      </c>
      <c r="R16" s="509">
        <v>0.55000000000000004</v>
      </c>
    </row>
    <row r="17" spans="1:18" s="114" customFormat="1" ht="23.25" customHeight="1">
      <c r="A17" s="47">
        <f t="shared" si="2"/>
        <v>5</v>
      </c>
      <c r="B17" s="243" t="s">
        <v>121</v>
      </c>
      <c r="C17" s="407" t="s">
        <v>390</v>
      </c>
      <c r="D17" s="264" t="s">
        <v>141</v>
      </c>
      <c r="E17" s="408">
        <v>32</v>
      </c>
      <c r="F17" s="64">
        <v>0</v>
      </c>
      <c r="G17" s="64">
        <v>0</v>
      </c>
      <c r="H17" s="52">
        <f t="shared" si="0"/>
        <v>0</v>
      </c>
      <c r="I17" s="84">
        <v>0</v>
      </c>
      <c r="J17" s="84">
        <f t="shared" si="3"/>
        <v>0</v>
      </c>
      <c r="K17" s="52">
        <f t="shared" si="4"/>
        <v>0</v>
      </c>
      <c r="L17" s="64">
        <f t="shared" si="5"/>
        <v>0</v>
      </c>
      <c r="M17" s="64">
        <f t="shared" si="6"/>
        <v>0</v>
      </c>
      <c r="N17" s="64">
        <f t="shared" si="7"/>
        <v>0</v>
      </c>
      <c r="O17" s="64">
        <f t="shared" si="8"/>
        <v>0</v>
      </c>
      <c r="P17" s="64">
        <f t="shared" si="9"/>
        <v>0</v>
      </c>
      <c r="R17" s="509">
        <v>0.57999999999999996</v>
      </c>
    </row>
    <row r="18" spans="1:18" s="114" customFormat="1" ht="22.5" customHeight="1">
      <c r="A18" s="47">
        <f t="shared" si="2"/>
        <v>6</v>
      </c>
      <c r="B18" s="243" t="s">
        <v>121</v>
      </c>
      <c r="C18" s="407" t="s">
        <v>381</v>
      </c>
      <c r="D18" s="264" t="s">
        <v>141</v>
      </c>
      <c r="E18" s="408">
        <v>4</v>
      </c>
      <c r="F18" s="64">
        <v>0</v>
      </c>
      <c r="G18" s="64">
        <v>0</v>
      </c>
      <c r="H18" s="52">
        <f t="shared" si="0"/>
        <v>0</v>
      </c>
      <c r="I18" s="84">
        <v>0</v>
      </c>
      <c r="J18" s="84">
        <f t="shared" si="3"/>
        <v>0</v>
      </c>
      <c r="K18" s="52">
        <f t="shared" si="4"/>
        <v>0</v>
      </c>
      <c r="L18" s="64">
        <f t="shared" si="5"/>
        <v>0</v>
      </c>
      <c r="M18" s="64">
        <f t="shared" si="6"/>
        <v>0</v>
      </c>
      <c r="N18" s="64">
        <f t="shared" si="7"/>
        <v>0</v>
      </c>
      <c r="O18" s="64">
        <f t="shared" si="8"/>
        <v>0</v>
      </c>
      <c r="P18" s="64">
        <f t="shared" si="9"/>
        <v>0</v>
      </c>
      <c r="R18" s="509">
        <v>0.5</v>
      </c>
    </row>
    <row r="19" spans="1:18" s="114" customFormat="1" ht="38.25">
      <c r="A19" s="47">
        <f t="shared" si="2"/>
        <v>7</v>
      </c>
      <c r="B19" s="243" t="s">
        <v>121</v>
      </c>
      <c r="C19" s="407" t="s">
        <v>391</v>
      </c>
      <c r="D19" s="264" t="s">
        <v>141</v>
      </c>
      <c r="E19" s="408">
        <v>1</v>
      </c>
      <c r="F19" s="64">
        <v>0</v>
      </c>
      <c r="G19" s="64">
        <v>0</v>
      </c>
      <c r="H19" s="52">
        <f t="shared" si="0"/>
        <v>0</v>
      </c>
      <c r="I19" s="84">
        <v>0</v>
      </c>
      <c r="J19" s="84">
        <f t="shared" si="3"/>
        <v>0</v>
      </c>
      <c r="K19" s="52">
        <f t="shared" si="4"/>
        <v>0</v>
      </c>
      <c r="L19" s="64">
        <f t="shared" si="5"/>
        <v>0</v>
      </c>
      <c r="M19" s="64">
        <f t="shared" si="6"/>
        <v>0</v>
      </c>
      <c r="N19" s="64">
        <f t="shared" si="7"/>
        <v>0</v>
      </c>
      <c r="O19" s="64">
        <f t="shared" si="8"/>
        <v>0</v>
      </c>
      <c r="P19" s="64">
        <f t="shared" si="9"/>
        <v>0</v>
      </c>
      <c r="R19" s="510">
        <v>29.28</v>
      </c>
    </row>
    <row r="20" spans="1:18" s="114" customFormat="1" ht="38.25">
      <c r="A20" s="47">
        <f t="shared" si="2"/>
        <v>8</v>
      </c>
      <c r="B20" s="243" t="s">
        <v>121</v>
      </c>
      <c r="C20" s="407" t="s">
        <v>392</v>
      </c>
      <c r="D20" s="264" t="s">
        <v>141</v>
      </c>
      <c r="E20" s="408">
        <v>1</v>
      </c>
      <c r="F20" s="64">
        <v>0</v>
      </c>
      <c r="G20" s="64">
        <v>0</v>
      </c>
      <c r="H20" s="52">
        <f t="shared" si="0"/>
        <v>0</v>
      </c>
      <c r="I20" s="84">
        <v>0</v>
      </c>
      <c r="J20" s="84">
        <f t="shared" si="3"/>
        <v>0</v>
      </c>
      <c r="K20" s="52">
        <f t="shared" si="4"/>
        <v>0</v>
      </c>
      <c r="L20" s="64">
        <f t="shared" si="5"/>
        <v>0</v>
      </c>
      <c r="M20" s="64">
        <f t="shared" si="6"/>
        <v>0</v>
      </c>
      <c r="N20" s="64">
        <f t="shared" si="7"/>
        <v>0</v>
      </c>
      <c r="O20" s="64">
        <f t="shared" si="8"/>
        <v>0</v>
      </c>
      <c r="P20" s="64">
        <f t="shared" si="9"/>
        <v>0</v>
      </c>
      <c r="R20" s="68">
        <v>46.78</v>
      </c>
    </row>
    <row r="21" spans="1:18" s="114" customFormat="1" ht="25.5">
      <c r="A21" s="47">
        <f t="shared" si="2"/>
        <v>9</v>
      </c>
      <c r="B21" s="243" t="s">
        <v>121</v>
      </c>
      <c r="C21" s="407" t="s">
        <v>382</v>
      </c>
      <c r="D21" s="264" t="s">
        <v>141</v>
      </c>
      <c r="E21" s="408">
        <v>1</v>
      </c>
      <c r="F21" s="64">
        <v>0</v>
      </c>
      <c r="G21" s="64">
        <v>0</v>
      </c>
      <c r="H21" s="52">
        <f t="shared" si="0"/>
        <v>0</v>
      </c>
      <c r="I21" s="84">
        <v>0</v>
      </c>
      <c r="J21" s="84">
        <f t="shared" si="3"/>
        <v>0</v>
      </c>
      <c r="K21" s="52">
        <f>ROUND(H21+I21+J21,2)</f>
        <v>0</v>
      </c>
      <c r="L21" s="64">
        <f t="shared" si="5"/>
        <v>0</v>
      </c>
      <c r="M21" s="64">
        <f t="shared" si="6"/>
        <v>0</v>
      </c>
      <c r="N21" s="64">
        <f t="shared" si="7"/>
        <v>0</v>
      </c>
      <c r="O21" s="64">
        <f t="shared" si="8"/>
        <v>0</v>
      </c>
      <c r="P21" s="64">
        <f t="shared" si="9"/>
        <v>0</v>
      </c>
      <c r="R21" s="510">
        <v>34.979999999999997</v>
      </c>
    </row>
    <row r="22" spans="1:18" s="114" customFormat="1" ht="38.25">
      <c r="A22" s="47">
        <f t="shared" si="2"/>
        <v>10</v>
      </c>
      <c r="B22" s="243" t="s">
        <v>121</v>
      </c>
      <c r="C22" s="407" t="s">
        <v>393</v>
      </c>
      <c r="D22" s="264" t="s">
        <v>141</v>
      </c>
      <c r="E22" s="408">
        <v>1</v>
      </c>
      <c r="F22" s="64">
        <v>0</v>
      </c>
      <c r="G22" s="64">
        <v>0</v>
      </c>
      <c r="H22" s="52">
        <f t="shared" si="0"/>
        <v>0</v>
      </c>
      <c r="I22" s="84">
        <v>0</v>
      </c>
      <c r="J22" s="84">
        <f t="shared" si="3"/>
        <v>0</v>
      </c>
      <c r="K22" s="52">
        <f t="shared" si="4"/>
        <v>0</v>
      </c>
      <c r="L22" s="64">
        <f t="shared" si="5"/>
        <v>0</v>
      </c>
      <c r="M22" s="64">
        <f t="shared" si="6"/>
        <v>0</v>
      </c>
      <c r="N22" s="64">
        <f t="shared" si="7"/>
        <v>0</v>
      </c>
      <c r="O22" s="64">
        <f t="shared" si="8"/>
        <v>0</v>
      </c>
      <c r="P22" s="64">
        <f t="shared" si="9"/>
        <v>0</v>
      </c>
      <c r="R22" s="510">
        <v>159.29</v>
      </c>
    </row>
    <row r="23" spans="1:18" s="114" customFormat="1" ht="25.5">
      <c r="A23" s="47">
        <f t="shared" si="2"/>
        <v>11</v>
      </c>
      <c r="B23" s="243" t="s">
        <v>121</v>
      </c>
      <c r="C23" s="407" t="s">
        <v>394</v>
      </c>
      <c r="D23" s="264" t="s">
        <v>141</v>
      </c>
      <c r="E23" s="408">
        <v>4</v>
      </c>
      <c r="F23" s="64">
        <v>0</v>
      </c>
      <c r="G23" s="64">
        <v>0</v>
      </c>
      <c r="H23" s="52">
        <f t="shared" si="0"/>
        <v>0</v>
      </c>
      <c r="I23" s="84">
        <v>0</v>
      </c>
      <c r="J23" s="84">
        <f t="shared" si="3"/>
        <v>0</v>
      </c>
      <c r="K23" s="52">
        <f t="shared" si="4"/>
        <v>0</v>
      </c>
      <c r="L23" s="64">
        <f t="shared" si="5"/>
        <v>0</v>
      </c>
      <c r="M23" s="64">
        <f t="shared" si="6"/>
        <v>0</v>
      </c>
      <c r="N23" s="64">
        <f t="shared" si="7"/>
        <v>0</v>
      </c>
      <c r="O23" s="64">
        <f t="shared" si="8"/>
        <v>0</v>
      </c>
      <c r="P23" s="64">
        <f t="shared" si="9"/>
        <v>0</v>
      </c>
      <c r="R23" s="114">
        <v>10.33</v>
      </c>
    </row>
    <row r="24" spans="1:18" s="114" customFormat="1" ht="30" customHeight="1">
      <c r="A24" s="47">
        <f t="shared" si="2"/>
        <v>12</v>
      </c>
      <c r="B24" s="243" t="s">
        <v>121</v>
      </c>
      <c r="C24" s="407" t="s">
        <v>395</v>
      </c>
      <c r="D24" s="264" t="s">
        <v>8</v>
      </c>
      <c r="E24" s="512">
        <v>10</v>
      </c>
      <c r="F24" s="64">
        <v>0</v>
      </c>
      <c r="G24" s="64">
        <v>0</v>
      </c>
      <c r="H24" s="52">
        <f t="shared" si="0"/>
        <v>0</v>
      </c>
      <c r="I24" s="84">
        <v>0</v>
      </c>
      <c r="J24" s="84">
        <f t="shared" si="3"/>
        <v>0</v>
      </c>
      <c r="K24" s="52">
        <f t="shared" si="4"/>
        <v>0</v>
      </c>
      <c r="L24" s="64">
        <f t="shared" si="5"/>
        <v>0</v>
      </c>
      <c r="M24" s="64">
        <f t="shared" si="6"/>
        <v>0</v>
      </c>
      <c r="N24" s="64">
        <f t="shared" si="7"/>
        <v>0</v>
      </c>
      <c r="O24" s="64">
        <f t="shared" si="8"/>
        <v>0</v>
      </c>
      <c r="P24" s="64">
        <f t="shared" si="9"/>
        <v>0</v>
      </c>
      <c r="R24" s="114">
        <v>0.68</v>
      </c>
    </row>
    <row r="25" spans="1:18" s="114" customFormat="1" ht="36.75" customHeight="1">
      <c r="A25" s="47">
        <f t="shared" si="2"/>
        <v>13</v>
      </c>
      <c r="B25" s="243" t="s">
        <v>121</v>
      </c>
      <c r="C25" s="407" t="s">
        <v>396</v>
      </c>
      <c r="D25" s="264" t="s">
        <v>8</v>
      </c>
      <c r="E25" s="512">
        <v>55</v>
      </c>
      <c r="F25" s="64">
        <v>0</v>
      </c>
      <c r="G25" s="64">
        <v>0</v>
      </c>
      <c r="H25" s="52">
        <f t="shared" si="0"/>
        <v>0</v>
      </c>
      <c r="I25" s="84">
        <v>0</v>
      </c>
      <c r="J25" s="84">
        <f t="shared" si="3"/>
        <v>0</v>
      </c>
      <c r="K25" s="52">
        <f t="shared" si="4"/>
        <v>0</v>
      </c>
      <c r="L25" s="64">
        <f t="shared" si="5"/>
        <v>0</v>
      </c>
      <c r="M25" s="64">
        <f t="shared" si="6"/>
        <v>0</v>
      </c>
      <c r="N25" s="64">
        <f t="shared" si="7"/>
        <v>0</v>
      </c>
      <c r="O25" s="64">
        <f t="shared" si="8"/>
        <v>0</v>
      </c>
      <c r="P25" s="64">
        <f t="shared" si="9"/>
        <v>0</v>
      </c>
      <c r="R25" s="114">
        <v>0.76</v>
      </c>
    </row>
    <row r="26" spans="1:18" s="114" customFormat="1" ht="29.25" customHeight="1">
      <c r="A26" s="47">
        <f t="shared" si="2"/>
        <v>14</v>
      </c>
      <c r="B26" s="243" t="s">
        <v>121</v>
      </c>
      <c r="C26" s="407" t="s">
        <v>397</v>
      </c>
      <c r="D26" s="408" t="s">
        <v>75</v>
      </c>
      <c r="E26" s="408">
        <v>1</v>
      </c>
      <c r="F26" s="64">
        <v>0</v>
      </c>
      <c r="G26" s="64">
        <v>0</v>
      </c>
      <c r="H26" s="52">
        <f t="shared" si="0"/>
        <v>0</v>
      </c>
      <c r="I26" s="84">
        <v>0</v>
      </c>
      <c r="J26" s="84">
        <f t="shared" si="3"/>
        <v>0</v>
      </c>
      <c r="K26" s="52">
        <f t="shared" si="4"/>
        <v>0</v>
      </c>
      <c r="L26" s="64">
        <f t="shared" si="5"/>
        <v>0</v>
      </c>
      <c r="M26" s="64">
        <f t="shared" si="6"/>
        <v>0</v>
      </c>
      <c r="N26" s="64">
        <f t="shared" si="7"/>
        <v>0</v>
      </c>
      <c r="O26" s="64">
        <f t="shared" si="8"/>
        <v>0</v>
      </c>
      <c r="P26" s="64">
        <f t="shared" si="9"/>
        <v>0</v>
      </c>
      <c r="R26" s="509">
        <v>8.8000000000000007</v>
      </c>
    </row>
    <row r="27" spans="1:18" s="114" customFormat="1" ht="27" customHeight="1">
      <c r="A27" s="47">
        <f t="shared" si="2"/>
        <v>15</v>
      </c>
      <c r="B27" s="243" t="s">
        <v>121</v>
      </c>
      <c r="C27" s="410" t="s">
        <v>398</v>
      </c>
      <c r="D27" s="264" t="s">
        <v>141</v>
      </c>
      <c r="E27" s="409">
        <v>1</v>
      </c>
      <c r="F27" s="64">
        <v>0</v>
      </c>
      <c r="G27" s="64">
        <v>0</v>
      </c>
      <c r="H27" s="52">
        <f t="shared" si="0"/>
        <v>0</v>
      </c>
      <c r="I27" s="84">
        <v>0</v>
      </c>
      <c r="J27" s="84">
        <f t="shared" si="3"/>
        <v>0</v>
      </c>
      <c r="K27" s="52">
        <f t="shared" si="4"/>
        <v>0</v>
      </c>
      <c r="L27" s="64">
        <f t="shared" si="5"/>
        <v>0</v>
      </c>
      <c r="M27" s="64">
        <f t="shared" si="6"/>
        <v>0</v>
      </c>
      <c r="N27" s="64">
        <f t="shared" si="7"/>
        <v>0</v>
      </c>
      <c r="O27" s="64">
        <f t="shared" si="8"/>
        <v>0</v>
      </c>
      <c r="P27" s="64">
        <f t="shared" si="9"/>
        <v>0</v>
      </c>
      <c r="R27" s="509">
        <v>8.39</v>
      </c>
    </row>
    <row r="28" spans="1:18" s="114" customFormat="1" ht="30" customHeight="1">
      <c r="A28" s="47">
        <f t="shared" si="2"/>
        <v>16</v>
      </c>
      <c r="B28" s="243" t="s">
        <v>121</v>
      </c>
      <c r="C28" s="513" t="s">
        <v>385</v>
      </c>
      <c r="D28" s="264" t="s">
        <v>141</v>
      </c>
      <c r="E28" s="409">
        <v>1</v>
      </c>
      <c r="F28" s="64">
        <v>0</v>
      </c>
      <c r="G28" s="64">
        <v>0</v>
      </c>
      <c r="H28" s="52">
        <f t="shared" si="0"/>
        <v>0</v>
      </c>
      <c r="I28" s="84">
        <v>0</v>
      </c>
      <c r="J28" s="84">
        <f t="shared" si="3"/>
        <v>0</v>
      </c>
      <c r="K28" s="52">
        <f t="shared" si="4"/>
        <v>0</v>
      </c>
      <c r="L28" s="64">
        <f t="shared" ref="L28:L73" si="10">ROUND(F28*E28,2)</f>
        <v>0</v>
      </c>
      <c r="M28" s="64">
        <f t="shared" ref="M28:M73" si="11">ROUND(E28*H28,2)</f>
        <v>0</v>
      </c>
      <c r="N28" s="64">
        <f t="shared" ref="N28:N73" si="12">ROUND(E28*I28,2)</f>
        <v>0</v>
      </c>
      <c r="O28" s="64">
        <f t="shared" ref="O28:O73" si="13">ROUND(E28*J28,2)</f>
        <v>0</v>
      </c>
      <c r="P28" s="64">
        <f t="shared" si="1"/>
        <v>0</v>
      </c>
      <c r="R28" s="509">
        <v>9.61</v>
      </c>
    </row>
    <row r="29" spans="1:18" s="265" customFormat="1" ht="26.25" customHeight="1">
      <c r="A29" s="47"/>
      <c r="B29" s="335"/>
      <c r="C29" s="404" t="s">
        <v>400</v>
      </c>
      <c r="D29" s="110"/>
      <c r="E29" s="110"/>
      <c r="F29" s="64">
        <v>0</v>
      </c>
      <c r="G29" s="64">
        <v>0</v>
      </c>
      <c r="H29" s="52"/>
      <c r="I29" s="84">
        <v>0</v>
      </c>
      <c r="J29" s="84"/>
      <c r="K29" s="52"/>
      <c r="L29" s="64"/>
      <c r="M29" s="64"/>
      <c r="N29" s="64"/>
      <c r="O29" s="64"/>
      <c r="P29" s="64"/>
      <c r="R29" s="510"/>
    </row>
    <row r="30" spans="1:18" s="114" customFormat="1" ht="78.75" customHeight="1">
      <c r="A30" s="47">
        <f t="shared" si="2"/>
        <v>1</v>
      </c>
      <c r="B30" s="338" t="s">
        <v>121</v>
      </c>
      <c r="C30" s="407" t="s">
        <v>401</v>
      </c>
      <c r="D30" s="110" t="s">
        <v>75</v>
      </c>
      <c r="E30" s="110">
        <v>1</v>
      </c>
      <c r="F30" s="64">
        <v>0</v>
      </c>
      <c r="G30" s="64">
        <v>0</v>
      </c>
      <c r="H30" s="52">
        <f t="shared" si="0"/>
        <v>0</v>
      </c>
      <c r="I30" s="84">
        <v>0</v>
      </c>
      <c r="J30" s="84">
        <f t="shared" ref="J30:J75" si="14">H30*0.03</f>
        <v>0</v>
      </c>
      <c r="K30" s="52">
        <f t="shared" si="4"/>
        <v>0</v>
      </c>
      <c r="L30" s="64">
        <f t="shared" si="10"/>
        <v>0</v>
      </c>
      <c r="M30" s="64">
        <f t="shared" si="11"/>
        <v>0</v>
      </c>
      <c r="N30" s="64">
        <f t="shared" si="12"/>
        <v>0</v>
      </c>
      <c r="O30" s="64">
        <f t="shared" si="13"/>
        <v>0</v>
      </c>
      <c r="P30" s="64">
        <f t="shared" si="1"/>
        <v>0</v>
      </c>
      <c r="R30" s="510">
        <v>610</v>
      </c>
    </row>
    <row r="31" spans="1:18" s="114" customFormat="1" ht="89.25">
      <c r="A31" s="47">
        <f t="shared" si="2"/>
        <v>2</v>
      </c>
      <c r="B31" s="338" t="s">
        <v>121</v>
      </c>
      <c r="C31" s="407" t="s">
        <v>402</v>
      </c>
      <c r="D31" s="110" t="s">
        <v>75</v>
      </c>
      <c r="E31" s="110">
        <v>7</v>
      </c>
      <c r="F31" s="64">
        <v>0</v>
      </c>
      <c r="G31" s="64">
        <v>0</v>
      </c>
      <c r="H31" s="52">
        <f t="shared" si="0"/>
        <v>0</v>
      </c>
      <c r="I31" s="84">
        <v>0</v>
      </c>
      <c r="J31" s="84">
        <f t="shared" si="14"/>
        <v>0</v>
      </c>
      <c r="K31" s="52">
        <f t="shared" si="4"/>
        <v>0</v>
      </c>
      <c r="L31" s="64">
        <f t="shared" si="10"/>
        <v>0</v>
      </c>
      <c r="M31" s="64">
        <f t="shared" si="11"/>
        <v>0</v>
      </c>
      <c r="N31" s="64">
        <f t="shared" si="12"/>
        <v>0</v>
      </c>
      <c r="O31" s="64">
        <f t="shared" si="13"/>
        <v>0</v>
      </c>
      <c r="P31" s="64">
        <f t="shared" si="1"/>
        <v>0</v>
      </c>
      <c r="R31" s="510">
        <v>720</v>
      </c>
    </row>
    <row r="32" spans="1:18" s="114" customFormat="1" ht="76.5">
      <c r="A32" s="47">
        <f t="shared" si="2"/>
        <v>3</v>
      </c>
      <c r="B32" s="338" t="s">
        <v>121</v>
      </c>
      <c r="C32" s="407" t="s">
        <v>403</v>
      </c>
      <c r="D32" s="110" t="s">
        <v>75</v>
      </c>
      <c r="E32" s="110">
        <v>1</v>
      </c>
      <c r="F32" s="64">
        <v>0</v>
      </c>
      <c r="G32" s="64">
        <v>0</v>
      </c>
      <c r="H32" s="52">
        <f t="shared" si="0"/>
        <v>0</v>
      </c>
      <c r="I32" s="84">
        <v>0</v>
      </c>
      <c r="J32" s="84">
        <f t="shared" si="14"/>
        <v>0</v>
      </c>
      <c r="K32" s="52">
        <f>ROUND(H32+I32+J32,2)</f>
        <v>0</v>
      </c>
      <c r="L32" s="64">
        <f t="shared" si="10"/>
        <v>0</v>
      </c>
      <c r="M32" s="64">
        <f t="shared" si="11"/>
        <v>0</v>
      </c>
      <c r="N32" s="64">
        <f t="shared" si="12"/>
        <v>0</v>
      </c>
      <c r="O32" s="64">
        <f t="shared" si="13"/>
        <v>0</v>
      </c>
      <c r="P32" s="64">
        <f t="shared" si="1"/>
        <v>0</v>
      </c>
      <c r="R32" s="510">
        <v>610</v>
      </c>
    </row>
    <row r="33" spans="1:18" s="114" customFormat="1" ht="20.100000000000001" customHeight="1">
      <c r="A33" s="47">
        <f t="shared" si="2"/>
        <v>4</v>
      </c>
      <c r="B33" s="338" t="s">
        <v>121</v>
      </c>
      <c r="C33" s="407" t="s">
        <v>418</v>
      </c>
      <c r="D33" s="110" t="s">
        <v>8</v>
      </c>
      <c r="E33" s="512">
        <v>40</v>
      </c>
      <c r="F33" s="64">
        <v>0</v>
      </c>
      <c r="G33" s="64">
        <v>0</v>
      </c>
      <c r="H33" s="52">
        <f t="shared" si="0"/>
        <v>0</v>
      </c>
      <c r="I33" s="84">
        <v>0</v>
      </c>
      <c r="J33" s="84">
        <f t="shared" si="14"/>
        <v>0</v>
      </c>
      <c r="K33" s="52">
        <f>ROUND(H33+I33+J33,2)</f>
        <v>0</v>
      </c>
      <c r="L33" s="64">
        <f t="shared" si="10"/>
        <v>0</v>
      </c>
      <c r="M33" s="64">
        <f t="shared" si="11"/>
        <v>0</v>
      </c>
      <c r="N33" s="64">
        <f t="shared" si="12"/>
        <v>0</v>
      </c>
      <c r="O33" s="64">
        <f t="shared" si="13"/>
        <v>0</v>
      </c>
      <c r="P33" s="64">
        <f t="shared" si="1"/>
        <v>0</v>
      </c>
      <c r="R33" s="510">
        <v>3.38</v>
      </c>
    </row>
    <row r="34" spans="1:18" s="114" customFormat="1" ht="20.100000000000001" customHeight="1">
      <c r="A34" s="47">
        <f t="shared" si="2"/>
        <v>5</v>
      </c>
      <c r="B34" s="338" t="s">
        <v>121</v>
      </c>
      <c r="C34" s="407" t="s">
        <v>419</v>
      </c>
      <c r="D34" s="110" t="s">
        <v>8</v>
      </c>
      <c r="E34" s="512">
        <v>27</v>
      </c>
      <c r="F34" s="64">
        <v>0</v>
      </c>
      <c r="G34" s="64">
        <v>0</v>
      </c>
      <c r="H34" s="52">
        <f t="shared" si="0"/>
        <v>0</v>
      </c>
      <c r="I34" s="84">
        <v>0</v>
      </c>
      <c r="J34" s="84">
        <f t="shared" si="14"/>
        <v>0</v>
      </c>
      <c r="K34" s="52">
        <f t="shared" ref="K34:K89" si="15">ROUND(H34+I34+J34,2)</f>
        <v>0</v>
      </c>
      <c r="L34" s="64">
        <f t="shared" si="10"/>
        <v>0</v>
      </c>
      <c r="M34" s="64">
        <f t="shared" si="11"/>
        <v>0</v>
      </c>
      <c r="N34" s="64">
        <f t="shared" si="12"/>
        <v>0</v>
      </c>
      <c r="O34" s="64">
        <f t="shared" si="13"/>
        <v>0</v>
      </c>
      <c r="P34" s="64">
        <f t="shared" si="1"/>
        <v>0</v>
      </c>
      <c r="R34" s="510">
        <v>4.12</v>
      </c>
    </row>
    <row r="35" spans="1:18" s="114" customFormat="1" ht="20.100000000000001" customHeight="1">
      <c r="A35" s="47">
        <f t="shared" si="2"/>
        <v>6</v>
      </c>
      <c r="B35" s="338" t="s">
        <v>121</v>
      </c>
      <c r="C35" s="407" t="s">
        <v>420</v>
      </c>
      <c r="D35" s="110" t="s">
        <v>8</v>
      </c>
      <c r="E35" s="512">
        <v>20</v>
      </c>
      <c r="F35" s="64">
        <v>0</v>
      </c>
      <c r="G35" s="64">
        <v>0</v>
      </c>
      <c r="H35" s="52">
        <f t="shared" si="0"/>
        <v>0</v>
      </c>
      <c r="I35" s="84">
        <v>0</v>
      </c>
      <c r="J35" s="84">
        <f t="shared" si="14"/>
        <v>0</v>
      </c>
      <c r="K35" s="52">
        <f t="shared" si="15"/>
        <v>0</v>
      </c>
      <c r="L35" s="64">
        <f t="shared" si="10"/>
        <v>0</v>
      </c>
      <c r="M35" s="64">
        <f t="shared" si="11"/>
        <v>0</v>
      </c>
      <c r="N35" s="64">
        <f t="shared" si="12"/>
        <v>0</v>
      </c>
      <c r="O35" s="64">
        <f t="shared" si="13"/>
        <v>0</v>
      </c>
      <c r="P35" s="64">
        <f t="shared" si="1"/>
        <v>0</v>
      </c>
      <c r="R35" s="510">
        <v>4.7</v>
      </c>
    </row>
    <row r="36" spans="1:18" s="114" customFormat="1" ht="20.100000000000001" customHeight="1">
      <c r="A36" s="47">
        <f t="shared" si="2"/>
        <v>7</v>
      </c>
      <c r="B36" s="338" t="s">
        <v>121</v>
      </c>
      <c r="C36" s="407" t="s">
        <v>421</v>
      </c>
      <c r="D36" s="110" t="s">
        <v>8</v>
      </c>
      <c r="E36" s="512">
        <v>55</v>
      </c>
      <c r="F36" s="64">
        <v>0</v>
      </c>
      <c r="G36" s="64">
        <v>0</v>
      </c>
      <c r="H36" s="52">
        <f t="shared" si="0"/>
        <v>0</v>
      </c>
      <c r="I36" s="84">
        <v>0</v>
      </c>
      <c r="J36" s="84">
        <f t="shared" si="14"/>
        <v>0</v>
      </c>
      <c r="K36" s="52">
        <f t="shared" si="15"/>
        <v>0</v>
      </c>
      <c r="L36" s="64">
        <f t="shared" si="10"/>
        <v>0</v>
      </c>
      <c r="M36" s="64">
        <f t="shared" si="11"/>
        <v>0</v>
      </c>
      <c r="N36" s="64">
        <f t="shared" si="12"/>
        <v>0</v>
      </c>
      <c r="O36" s="64">
        <f t="shared" si="13"/>
        <v>0</v>
      </c>
      <c r="P36" s="64">
        <f t="shared" si="1"/>
        <v>0</v>
      </c>
      <c r="R36" s="510">
        <v>6.22</v>
      </c>
    </row>
    <row r="37" spans="1:18" s="114" customFormat="1" ht="20.100000000000001" customHeight="1">
      <c r="A37" s="47">
        <f t="shared" si="2"/>
        <v>8</v>
      </c>
      <c r="B37" s="338" t="s">
        <v>121</v>
      </c>
      <c r="C37" s="407" t="s">
        <v>422</v>
      </c>
      <c r="D37" s="110" t="s">
        <v>8</v>
      </c>
      <c r="E37" s="512">
        <v>40</v>
      </c>
      <c r="F37" s="64">
        <v>0</v>
      </c>
      <c r="G37" s="64">
        <v>0</v>
      </c>
      <c r="H37" s="52">
        <f t="shared" si="0"/>
        <v>0</v>
      </c>
      <c r="I37" s="84">
        <v>0</v>
      </c>
      <c r="J37" s="84">
        <f t="shared" si="14"/>
        <v>0</v>
      </c>
      <c r="K37" s="52">
        <f t="shared" si="15"/>
        <v>0</v>
      </c>
      <c r="L37" s="64">
        <f t="shared" si="10"/>
        <v>0</v>
      </c>
      <c r="M37" s="64">
        <f t="shared" si="11"/>
        <v>0</v>
      </c>
      <c r="N37" s="64">
        <f t="shared" si="12"/>
        <v>0</v>
      </c>
      <c r="O37" s="64">
        <f t="shared" si="13"/>
        <v>0</v>
      </c>
      <c r="P37" s="64">
        <f t="shared" si="1"/>
        <v>0</v>
      </c>
      <c r="R37" s="510">
        <v>7.87</v>
      </c>
    </row>
    <row r="38" spans="1:18" s="114" customFormat="1" ht="20.100000000000001" customHeight="1">
      <c r="A38" s="47">
        <f t="shared" si="2"/>
        <v>9</v>
      </c>
      <c r="B38" s="338" t="s">
        <v>121</v>
      </c>
      <c r="C38" s="407" t="s">
        <v>423</v>
      </c>
      <c r="D38" s="264" t="s">
        <v>141</v>
      </c>
      <c r="E38" s="408">
        <v>76</v>
      </c>
      <c r="F38" s="64">
        <v>0</v>
      </c>
      <c r="G38" s="64">
        <v>0</v>
      </c>
      <c r="H38" s="52">
        <f t="shared" si="0"/>
        <v>0</v>
      </c>
      <c r="I38" s="84">
        <v>0</v>
      </c>
      <c r="J38" s="84">
        <f t="shared" si="14"/>
        <v>0</v>
      </c>
      <c r="K38" s="52">
        <f t="shared" si="15"/>
        <v>0</v>
      </c>
      <c r="L38" s="64">
        <f t="shared" si="10"/>
        <v>0</v>
      </c>
      <c r="M38" s="64">
        <f t="shared" si="11"/>
        <v>0</v>
      </c>
      <c r="N38" s="64">
        <f t="shared" si="12"/>
        <v>0</v>
      </c>
      <c r="O38" s="64">
        <f t="shared" si="13"/>
        <v>0</v>
      </c>
      <c r="P38" s="64">
        <f t="shared" si="1"/>
        <v>0</v>
      </c>
      <c r="R38" s="510">
        <v>0.61</v>
      </c>
    </row>
    <row r="39" spans="1:18" s="114" customFormat="1" ht="20.100000000000001" customHeight="1">
      <c r="A39" s="47">
        <f t="shared" si="2"/>
        <v>10</v>
      </c>
      <c r="B39" s="338" t="s">
        <v>121</v>
      </c>
      <c r="C39" s="407" t="s">
        <v>424</v>
      </c>
      <c r="D39" s="264" t="s">
        <v>141</v>
      </c>
      <c r="E39" s="408">
        <v>8</v>
      </c>
      <c r="F39" s="64">
        <v>0</v>
      </c>
      <c r="G39" s="64">
        <v>0</v>
      </c>
      <c r="H39" s="52">
        <f t="shared" si="0"/>
        <v>0</v>
      </c>
      <c r="I39" s="84">
        <v>0</v>
      </c>
      <c r="J39" s="84">
        <f t="shared" si="14"/>
        <v>0</v>
      </c>
      <c r="K39" s="52">
        <f t="shared" si="15"/>
        <v>0</v>
      </c>
      <c r="L39" s="64">
        <f t="shared" si="10"/>
        <v>0</v>
      </c>
      <c r="M39" s="64">
        <f t="shared" si="11"/>
        <v>0</v>
      </c>
      <c r="N39" s="64">
        <f t="shared" si="12"/>
        <v>0</v>
      </c>
      <c r="O39" s="64">
        <f t="shared" si="13"/>
        <v>0</v>
      </c>
      <c r="P39" s="64">
        <f t="shared" si="1"/>
        <v>0</v>
      </c>
      <c r="R39" s="510">
        <v>2.15</v>
      </c>
    </row>
    <row r="40" spans="1:18" s="114" customFormat="1" ht="20.100000000000001" customHeight="1">
      <c r="A40" s="47">
        <f t="shared" si="2"/>
        <v>11</v>
      </c>
      <c r="B40" s="338" t="s">
        <v>121</v>
      </c>
      <c r="C40" s="407" t="s">
        <v>425</v>
      </c>
      <c r="D40" s="264" t="s">
        <v>141</v>
      </c>
      <c r="E40" s="408">
        <v>4</v>
      </c>
      <c r="F40" s="64">
        <v>0</v>
      </c>
      <c r="G40" s="64">
        <v>0</v>
      </c>
      <c r="H40" s="52">
        <f t="shared" si="0"/>
        <v>0</v>
      </c>
      <c r="I40" s="84">
        <v>0</v>
      </c>
      <c r="J40" s="84">
        <f t="shared" si="14"/>
        <v>0</v>
      </c>
      <c r="K40" s="52">
        <f t="shared" si="15"/>
        <v>0</v>
      </c>
      <c r="L40" s="64">
        <f t="shared" si="10"/>
        <v>0</v>
      </c>
      <c r="M40" s="64">
        <f t="shared" si="11"/>
        <v>0</v>
      </c>
      <c r="N40" s="64">
        <f t="shared" si="12"/>
        <v>0</v>
      </c>
      <c r="O40" s="64">
        <f t="shared" si="13"/>
        <v>0</v>
      </c>
      <c r="P40" s="64">
        <f t="shared" si="1"/>
        <v>0</v>
      </c>
      <c r="R40" s="510">
        <v>1.1499999999999999</v>
      </c>
    </row>
    <row r="41" spans="1:18" s="114" customFormat="1" ht="20.100000000000001" customHeight="1">
      <c r="A41" s="47">
        <f t="shared" si="2"/>
        <v>12</v>
      </c>
      <c r="B41" s="243" t="s">
        <v>121</v>
      </c>
      <c r="C41" s="407" t="s">
        <v>426</v>
      </c>
      <c r="D41" s="264" t="s">
        <v>141</v>
      </c>
      <c r="E41" s="408">
        <v>2</v>
      </c>
      <c r="F41" s="64">
        <v>0</v>
      </c>
      <c r="G41" s="64">
        <v>0</v>
      </c>
      <c r="H41" s="52">
        <f t="shared" si="0"/>
        <v>0</v>
      </c>
      <c r="I41" s="84">
        <v>0</v>
      </c>
      <c r="J41" s="84">
        <f t="shared" si="14"/>
        <v>0</v>
      </c>
      <c r="K41" s="52">
        <f t="shared" si="15"/>
        <v>0</v>
      </c>
      <c r="L41" s="64">
        <f t="shared" si="10"/>
        <v>0</v>
      </c>
      <c r="M41" s="64">
        <f t="shared" si="11"/>
        <v>0</v>
      </c>
      <c r="N41" s="64">
        <f t="shared" si="12"/>
        <v>0</v>
      </c>
      <c r="O41" s="64">
        <f t="shared" si="13"/>
        <v>0</v>
      </c>
      <c r="P41" s="64">
        <f t="shared" si="1"/>
        <v>0</v>
      </c>
      <c r="R41" s="510">
        <v>1.35</v>
      </c>
    </row>
    <row r="42" spans="1:18" s="114" customFormat="1" ht="20.100000000000001" customHeight="1">
      <c r="A42" s="47">
        <f t="shared" si="2"/>
        <v>13</v>
      </c>
      <c r="B42" s="243" t="s">
        <v>121</v>
      </c>
      <c r="C42" s="407" t="s">
        <v>381</v>
      </c>
      <c r="D42" s="264" t="s">
        <v>141</v>
      </c>
      <c r="E42" s="408">
        <v>6</v>
      </c>
      <c r="F42" s="64">
        <v>0</v>
      </c>
      <c r="G42" s="64">
        <v>0</v>
      </c>
      <c r="H42" s="52">
        <f t="shared" si="0"/>
        <v>0</v>
      </c>
      <c r="I42" s="84">
        <v>0</v>
      </c>
      <c r="J42" s="84">
        <f t="shared" si="14"/>
        <v>0</v>
      </c>
      <c r="K42" s="52">
        <f t="shared" si="15"/>
        <v>0</v>
      </c>
      <c r="L42" s="64">
        <f t="shared" si="10"/>
        <v>0</v>
      </c>
      <c r="M42" s="64">
        <f t="shared" si="11"/>
        <v>0</v>
      </c>
      <c r="N42" s="64">
        <f t="shared" si="12"/>
        <v>0</v>
      </c>
      <c r="O42" s="64">
        <f t="shared" si="13"/>
        <v>0</v>
      </c>
      <c r="P42" s="64">
        <f t="shared" si="1"/>
        <v>0</v>
      </c>
      <c r="R42" s="510">
        <v>0.5</v>
      </c>
    </row>
    <row r="43" spans="1:18" s="114" customFormat="1" ht="20.100000000000001" customHeight="1">
      <c r="A43" s="47">
        <f t="shared" si="2"/>
        <v>14</v>
      </c>
      <c r="B43" s="243" t="s">
        <v>121</v>
      </c>
      <c r="C43" s="407" t="s">
        <v>427</v>
      </c>
      <c r="D43" s="264" t="s">
        <v>141</v>
      </c>
      <c r="E43" s="408">
        <v>6</v>
      </c>
      <c r="F43" s="64">
        <v>0</v>
      </c>
      <c r="G43" s="64">
        <v>0</v>
      </c>
      <c r="H43" s="52">
        <f t="shared" si="0"/>
        <v>0</v>
      </c>
      <c r="I43" s="84">
        <v>0</v>
      </c>
      <c r="J43" s="84">
        <f t="shared" si="14"/>
        <v>0</v>
      </c>
      <c r="K43" s="52">
        <f t="shared" si="15"/>
        <v>0</v>
      </c>
      <c r="L43" s="64">
        <f t="shared" si="10"/>
        <v>0</v>
      </c>
      <c r="M43" s="64">
        <f t="shared" si="11"/>
        <v>0</v>
      </c>
      <c r="N43" s="64">
        <f t="shared" si="12"/>
        <v>0</v>
      </c>
      <c r="O43" s="64">
        <f t="shared" si="13"/>
        <v>0</v>
      </c>
      <c r="P43" s="64">
        <f t="shared" si="1"/>
        <v>0</v>
      </c>
      <c r="R43" s="510">
        <v>1.65</v>
      </c>
    </row>
    <row r="44" spans="1:18" s="114" customFormat="1" ht="20.100000000000001" customHeight="1">
      <c r="A44" s="47">
        <f t="shared" si="2"/>
        <v>15</v>
      </c>
      <c r="B44" s="243" t="s">
        <v>121</v>
      </c>
      <c r="C44" s="407" t="s">
        <v>428</v>
      </c>
      <c r="D44" s="264" t="s">
        <v>141</v>
      </c>
      <c r="E44" s="408">
        <v>2</v>
      </c>
      <c r="F44" s="64">
        <v>0</v>
      </c>
      <c r="G44" s="64">
        <v>0</v>
      </c>
      <c r="H44" s="52">
        <f t="shared" si="0"/>
        <v>0</v>
      </c>
      <c r="I44" s="84">
        <v>0</v>
      </c>
      <c r="J44" s="84">
        <f t="shared" si="14"/>
        <v>0</v>
      </c>
      <c r="K44" s="52">
        <f t="shared" si="15"/>
        <v>0</v>
      </c>
      <c r="L44" s="64">
        <f t="shared" si="10"/>
        <v>0</v>
      </c>
      <c r="M44" s="64">
        <f t="shared" si="11"/>
        <v>0</v>
      </c>
      <c r="N44" s="64">
        <f t="shared" si="12"/>
        <v>0</v>
      </c>
      <c r="O44" s="64">
        <f t="shared" si="13"/>
        <v>0</v>
      </c>
      <c r="P44" s="64">
        <f t="shared" si="1"/>
        <v>0</v>
      </c>
      <c r="R44" s="510">
        <v>3.03</v>
      </c>
    </row>
    <row r="45" spans="1:18" s="114" customFormat="1" ht="20.100000000000001" customHeight="1">
      <c r="A45" s="47">
        <f t="shared" si="2"/>
        <v>16</v>
      </c>
      <c r="B45" s="243" t="s">
        <v>121</v>
      </c>
      <c r="C45" s="407" t="s">
        <v>429</v>
      </c>
      <c r="D45" s="264" t="s">
        <v>141</v>
      </c>
      <c r="E45" s="408">
        <v>2</v>
      </c>
      <c r="F45" s="64">
        <v>0</v>
      </c>
      <c r="G45" s="64">
        <v>0</v>
      </c>
      <c r="H45" s="52">
        <f t="shared" si="0"/>
        <v>0</v>
      </c>
      <c r="I45" s="84">
        <v>0</v>
      </c>
      <c r="J45" s="84">
        <f t="shared" si="14"/>
        <v>0</v>
      </c>
      <c r="K45" s="52">
        <f t="shared" si="15"/>
        <v>0</v>
      </c>
      <c r="L45" s="64">
        <f t="shared" si="10"/>
        <v>0</v>
      </c>
      <c r="M45" s="64">
        <f t="shared" si="11"/>
        <v>0</v>
      </c>
      <c r="N45" s="64">
        <f t="shared" si="12"/>
        <v>0</v>
      </c>
      <c r="O45" s="64">
        <f t="shared" si="13"/>
        <v>0</v>
      </c>
      <c r="P45" s="64">
        <f t="shared" si="1"/>
        <v>0</v>
      </c>
      <c r="R45" s="510">
        <v>4.1500000000000004</v>
      </c>
    </row>
    <row r="46" spans="1:18" s="114" customFormat="1" ht="20.100000000000001" customHeight="1">
      <c r="A46" s="47">
        <f t="shared" si="2"/>
        <v>17</v>
      </c>
      <c r="B46" s="243" t="s">
        <v>121</v>
      </c>
      <c r="C46" s="407" t="s">
        <v>430</v>
      </c>
      <c r="D46" s="264" t="s">
        <v>141</v>
      </c>
      <c r="E46" s="408">
        <v>2</v>
      </c>
      <c r="F46" s="64">
        <v>0</v>
      </c>
      <c r="G46" s="64">
        <v>0</v>
      </c>
      <c r="H46" s="52">
        <f t="shared" si="0"/>
        <v>0</v>
      </c>
      <c r="I46" s="84">
        <v>0</v>
      </c>
      <c r="J46" s="84">
        <f t="shared" si="14"/>
        <v>0</v>
      </c>
      <c r="K46" s="52">
        <f t="shared" si="15"/>
        <v>0</v>
      </c>
      <c r="L46" s="64">
        <f t="shared" si="10"/>
        <v>0</v>
      </c>
      <c r="M46" s="64">
        <f t="shared" si="11"/>
        <v>0</v>
      </c>
      <c r="N46" s="64">
        <f t="shared" si="12"/>
        <v>0</v>
      </c>
      <c r="O46" s="64">
        <f t="shared" si="13"/>
        <v>0</v>
      </c>
      <c r="P46" s="64">
        <f t="shared" si="1"/>
        <v>0</v>
      </c>
      <c r="R46" s="510">
        <v>7.88</v>
      </c>
    </row>
    <row r="47" spans="1:18" s="114" customFormat="1" ht="20.100000000000001" customHeight="1">
      <c r="A47" s="47">
        <f t="shared" si="2"/>
        <v>18</v>
      </c>
      <c r="B47" s="243" t="s">
        <v>121</v>
      </c>
      <c r="C47" s="407" t="s">
        <v>431</v>
      </c>
      <c r="D47" s="264" t="s">
        <v>141</v>
      </c>
      <c r="E47" s="408">
        <v>2</v>
      </c>
      <c r="F47" s="64">
        <v>0</v>
      </c>
      <c r="G47" s="64">
        <v>0</v>
      </c>
      <c r="H47" s="52">
        <f t="shared" si="0"/>
        <v>0</v>
      </c>
      <c r="I47" s="84">
        <v>0</v>
      </c>
      <c r="J47" s="84">
        <f t="shared" si="14"/>
        <v>0</v>
      </c>
      <c r="K47" s="52">
        <f t="shared" si="15"/>
        <v>0</v>
      </c>
      <c r="L47" s="64">
        <f t="shared" si="10"/>
        <v>0</v>
      </c>
      <c r="M47" s="64">
        <f t="shared" si="11"/>
        <v>0</v>
      </c>
      <c r="N47" s="64">
        <f t="shared" si="12"/>
        <v>0</v>
      </c>
      <c r="O47" s="64">
        <f t="shared" si="13"/>
        <v>0</v>
      </c>
      <c r="P47" s="64">
        <f t="shared" si="1"/>
        <v>0</v>
      </c>
      <c r="R47" s="510">
        <v>15.03</v>
      </c>
    </row>
    <row r="48" spans="1:18" s="114" customFormat="1" ht="33" customHeight="1">
      <c r="A48" s="47">
        <f t="shared" si="2"/>
        <v>19</v>
      </c>
      <c r="B48" s="243" t="s">
        <v>121</v>
      </c>
      <c r="C48" s="407" t="s">
        <v>496</v>
      </c>
      <c r="D48" s="264" t="s">
        <v>141</v>
      </c>
      <c r="E48" s="408">
        <v>3</v>
      </c>
      <c r="F48" s="64">
        <v>0</v>
      </c>
      <c r="G48" s="64">
        <v>0</v>
      </c>
      <c r="H48" s="52">
        <f t="shared" si="0"/>
        <v>0</v>
      </c>
      <c r="I48" s="84">
        <v>0</v>
      </c>
      <c r="J48" s="84">
        <f t="shared" si="14"/>
        <v>0</v>
      </c>
      <c r="K48" s="52">
        <f t="shared" si="15"/>
        <v>0</v>
      </c>
      <c r="L48" s="64">
        <f t="shared" si="10"/>
        <v>0</v>
      </c>
      <c r="M48" s="64">
        <f t="shared" si="11"/>
        <v>0</v>
      </c>
      <c r="N48" s="64">
        <f t="shared" si="12"/>
        <v>0</v>
      </c>
      <c r="O48" s="64">
        <f t="shared" si="13"/>
        <v>0</v>
      </c>
      <c r="P48" s="64">
        <f t="shared" si="1"/>
        <v>0</v>
      </c>
      <c r="R48" s="510">
        <v>21.07</v>
      </c>
    </row>
    <row r="49" spans="1:18" s="114" customFormat="1" ht="25.5">
      <c r="A49" s="47">
        <f t="shared" si="2"/>
        <v>20</v>
      </c>
      <c r="B49" s="243" t="s">
        <v>121</v>
      </c>
      <c r="C49" s="407" t="s">
        <v>497</v>
      </c>
      <c r="D49" s="264" t="s">
        <v>141</v>
      </c>
      <c r="E49" s="408">
        <v>7</v>
      </c>
      <c r="F49" s="64">
        <v>0</v>
      </c>
      <c r="G49" s="64">
        <v>0</v>
      </c>
      <c r="H49" s="52">
        <f t="shared" si="0"/>
        <v>0</v>
      </c>
      <c r="I49" s="84">
        <v>0</v>
      </c>
      <c r="J49" s="84">
        <f t="shared" si="14"/>
        <v>0</v>
      </c>
      <c r="K49" s="52">
        <f t="shared" si="15"/>
        <v>0</v>
      </c>
      <c r="L49" s="64">
        <f t="shared" si="10"/>
        <v>0</v>
      </c>
      <c r="M49" s="64">
        <f t="shared" si="11"/>
        <v>0</v>
      </c>
      <c r="N49" s="64">
        <f t="shared" si="12"/>
        <v>0</v>
      </c>
      <c r="O49" s="64">
        <f t="shared" si="13"/>
        <v>0</v>
      </c>
      <c r="P49" s="64">
        <f t="shared" si="1"/>
        <v>0</v>
      </c>
      <c r="R49" s="510">
        <v>25.76</v>
      </c>
    </row>
    <row r="50" spans="1:18" s="114" customFormat="1" ht="12.75">
      <c r="A50" s="47">
        <f t="shared" si="2"/>
        <v>21</v>
      </c>
      <c r="B50" s="243" t="s">
        <v>121</v>
      </c>
      <c r="C50" s="407" t="s">
        <v>494</v>
      </c>
      <c r="D50" s="264" t="s">
        <v>141</v>
      </c>
      <c r="E50" s="408">
        <v>10</v>
      </c>
      <c r="F50" s="64">
        <v>0</v>
      </c>
      <c r="G50" s="64">
        <v>0</v>
      </c>
      <c r="H50" s="52">
        <f t="shared" si="0"/>
        <v>0</v>
      </c>
      <c r="I50" s="84">
        <v>0</v>
      </c>
      <c r="J50" s="84">
        <f t="shared" si="14"/>
        <v>0</v>
      </c>
      <c r="K50" s="52">
        <f t="shared" si="15"/>
        <v>0</v>
      </c>
      <c r="L50" s="64">
        <f t="shared" si="10"/>
        <v>0</v>
      </c>
      <c r="M50" s="64">
        <f t="shared" si="11"/>
        <v>0</v>
      </c>
      <c r="N50" s="64">
        <f t="shared" si="12"/>
        <v>0</v>
      </c>
      <c r="O50" s="64">
        <f t="shared" si="13"/>
        <v>0</v>
      </c>
      <c r="P50" s="64">
        <f t="shared" si="1"/>
        <v>0</v>
      </c>
      <c r="R50" s="510">
        <v>27.01</v>
      </c>
    </row>
    <row r="51" spans="1:18" s="114" customFormat="1" ht="25.5">
      <c r="A51" s="47">
        <f t="shared" si="2"/>
        <v>22</v>
      </c>
      <c r="B51" s="243" t="s">
        <v>121</v>
      </c>
      <c r="C51" s="410" t="s">
        <v>447</v>
      </c>
      <c r="D51" s="110" t="s">
        <v>8</v>
      </c>
      <c r="E51" s="50">
        <v>28</v>
      </c>
      <c r="F51" s="64">
        <v>0</v>
      </c>
      <c r="G51" s="64">
        <v>0</v>
      </c>
      <c r="H51" s="52">
        <f t="shared" si="0"/>
        <v>0</v>
      </c>
      <c r="I51" s="84">
        <v>0</v>
      </c>
      <c r="J51" s="84">
        <f t="shared" si="14"/>
        <v>0</v>
      </c>
      <c r="K51" s="52">
        <f t="shared" si="15"/>
        <v>0</v>
      </c>
      <c r="L51" s="64">
        <f t="shared" si="10"/>
        <v>0</v>
      </c>
      <c r="M51" s="64">
        <f t="shared" si="11"/>
        <v>0</v>
      </c>
      <c r="N51" s="64">
        <f t="shared" si="12"/>
        <v>0</v>
      </c>
      <c r="O51" s="64">
        <f t="shared" si="13"/>
        <v>0</v>
      </c>
      <c r="P51" s="64">
        <f t="shared" si="1"/>
        <v>0</v>
      </c>
      <c r="R51" s="510">
        <v>10.38</v>
      </c>
    </row>
    <row r="52" spans="1:18" s="114" customFormat="1" ht="25.5">
      <c r="A52" s="47">
        <f t="shared" si="2"/>
        <v>23</v>
      </c>
      <c r="B52" s="243" t="s">
        <v>121</v>
      </c>
      <c r="C52" s="410" t="s">
        <v>407</v>
      </c>
      <c r="D52" s="110" t="s">
        <v>75</v>
      </c>
      <c r="E52" s="110">
        <v>1</v>
      </c>
      <c r="F52" s="64">
        <v>0</v>
      </c>
      <c r="G52" s="64">
        <v>0</v>
      </c>
      <c r="H52" s="52">
        <f t="shared" si="0"/>
        <v>0</v>
      </c>
      <c r="I52" s="84">
        <v>0</v>
      </c>
      <c r="J52" s="84">
        <f t="shared" si="14"/>
        <v>0</v>
      </c>
      <c r="K52" s="52">
        <f t="shared" si="15"/>
        <v>0</v>
      </c>
      <c r="L52" s="64">
        <f t="shared" si="10"/>
        <v>0</v>
      </c>
      <c r="M52" s="64">
        <f t="shared" si="11"/>
        <v>0</v>
      </c>
      <c r="N52" s="64">
        <f t="shared" si="12"/>
        <v>0</v>
      </c>
      <c r="O52" s="64">
        <f t="shared" si="13"/>
        <v>0</v>
      </c>
      <c r="P52" s="64">
        <f t="shared" si="1"/>
        <v>0</v>
      </c>
      <c r="R52" s="510">
        <v>115</v>
      </c>
    </row>
    <row r="53" spans="1:18" s="114" customFormat="1" ht="25.5">
      <c r="A53" s="47">
        <f t="shared" si="2"/>
        <v>24</v>
      </c>
      <c r="B53" s="243" t="s">
        <v>121</v>
      </c>
      <c r="C53" s="407" t="s">
        <v>383</v>
      </c>
      <c r="D53" s="264" t="s">
        <v>141</v>
      </c>
      <c r="E53" s="110">
        <v>1</v>
      </c>
      <c r="F53" s="64">
        <v>0</v>
      </c>
      <c r="G53" s="64">
        <v>0</v>
      </c>
      <c r="H53" s="52">
        <f t="shared" si="0"/>
        <v>0</v>
      </c>
      <c r="I53" s="84">
        <v>0</v>
      </c>
      <c r="J53" s="84">
        <f t="shared" si="14"/>
        <v>0</v>
      </c>
      <c r="K53" s="52">
        <f t="shared" si="15"/>
        <v>0</v>
      </c>
      <c r="L53" s="64">
        <f t="shared" si="10"/>
        <v>0</v>
      </c>
      <c r="M53" s="64">
        <f t="shared" si="11"/>
        <v>0</v>
      </c>
      <c r="N53" s="64">
        <f t="shared" si="12"/>
        <v>0</v>
      </c>
      <c r="O53" s="64">
        <f t="shared" si="13"/>
        <v>0</v>
      </c>
      <c r="P53" s="64">
        <f t="shared" si="1"/>
        <v>0</v>
      </c>
      <c r="R53" s="510">
        <v>6.15</v>
      </c>
    </row>
    <row r="54" spans="1:18" s="114" customFormat="1" ht="12.75">
      <c r="A54" s="47">
        <f t="shared" si="2"/>
        <v>25</v>
      </c>
      <c r="B54" s="243" t="s">
        <v>121</v>
      </c>
      <c r="C54" s="410" t="s">
        <v>384</v>
      </c>
      <c r="D54" s="264" t="s">
        <v>141</v>
      </c>
      <c r="E54" s="409">
        <v>1</v>
      </c>
      <c r="F54" s="64">
        <v>0</v>
      </c>
      <c r="G54" s="64">
        <v>0</v>
      </c>
      <c r="H54" s="52">
        <f>ROUND(G54*F54,2)</f>
        <v>0</v>
      </c>
      <c r="I54" s="84">
        <v>0</v>
      </c>
      <c r="J54" s="84">
        <f>H54*0.06</f>
        <v>0</v>
      </c>
      <c r="K54" s="52">
        <f t="shared" si="15"/>
        <v>0</v>
      </c>
      <c r="L54" s="64">
        <f t="shared" si="10"/>
        <v>0</v>
      </c>
      <c r="M54" s="64">
        <f t="shared" si="11"/>
        <v>0</v>
      </c>
      <c r="N54" s="64">
        <f t="shared" si="12"/>
        <v>0</v>
      </c>
      <c r="O54" s="64">
        <f t="shared" si="13"/>
        <v>0</v>
      </c>
      <c r="P54" s="64">
        <f t="shared" si="1"/>
        <v>0</v>
      </c>
    </row>
    <row r="55" spans="1:18" s="114" customFormat="1" ht="12.75">
      <c r="A55" s="47">
        <f t="shared" si="2"/>
        <v>26</v>
      </c>
      <c r="B55" s="243" t="s">
        <v>121</v>
      </c>
      <c r="C55" s="410" t="s">
        <v>385</v>
      </c>
      <c r="D55" s="264" t="s">
        <v>141</v>
      </c>
      <c r="E55" s="409">
        <v>1</v>
      </c>
      <c r="F55" s="64">
        <v>0</v>
      </c>
      <c r="G55" s="64">
        <v>0</v>
      </c>
      <c r="H55" s="52">
        <f>ROUND(G55*F55,2)</f>
        <v>0</v>
      </c>
      <c r="I55" s="84">
        <v>0</v>
      </c>
      <c r="J55" s="84">
        <f>H55*0.06</f>
        <v>0</v>
      </c>
      <c r="K55" s="52">
        <f t="shared" si="15"/>
        <v>0</v>
      </c>
      <c r="L55" s="64">
        <f>ROUND(F55*E55,2)</f>
        <v>0</v>
      </c>
      <c r="M55" s="64">
        <f>ROUND(E55*H55,2)</f>
        <v>0</v>
      </c>
      <c r="N55" s="64">
        <f>ROUND(E55*I55,2)</f>
        <v>0</v>
      </c>
      <c r="O55" s="64">
        <f>ROUND(E55*J55,2)</f>
        <v>0</v>
      </c>
      <c r="P55" s="64">
        <f>ROUND(M55+N55+O55,2)</f>
        <v>0</v>
      </c>
    </row>
    <row r="56" spans="1:18" s="114" customFormat="1" ht="20.25" customHeight="1">
      <c r="A56" s="47"/>
      <c r="B56" s="335"/>
      <c r="C56" s="404" t="s">
        <v>409</v>
      </c>
      <c r="D56" s="110"/>
      <c r="E56" s="110"/>
      <c r="F56" s="64">
        <v>0</v>
      </c>
      <c r="G56" s="64">
        <v>0</v>
      </c>
      <c r="H56" s="52"/>
      <c r="I56" s="84">
        <v>0</v>
      </c>
      <c r="J56" s="84"/>
      <c r="K56" s="52"/>
      <c r="L56" s="64"/>
      <c r="M56" s="64"/>
      <c r="N56" s="64"/>
      <c r="O56" s="64"/>
      <c r="P56" s="64"/>
    </row>
    <row r="57" spans="1:18" s="114" customFormat="1" ht="20.100000000000001" customHeight="1">
      <c r="A57" s="47">
        <f t="shared" si="2"/>
        <v>1</v>
      </c>
      <c r="B57" s="243" t="s">
        <v>121</v>
      </c>
      <c r="C57" s="407" t="s">
        <v>418</v>
      </c>
      <c r="D57" s="110" t="s">
        <v>8</v>
      </c>
      <c r="E57" s="512">
        <v>130</v>
      </c>
      <c r="F57" s="64">
        <v>0</v>
      </c>
      <c r="G57" s="64">
        <v>0</v>
      </c>
      <c r="H57" s="52">
        <f>ROUND(G57*F57,2)</f>
        <v>0</v>
      </c>
      <c r="I57" s="84">
        <v>0</v>
      </c>
      <c r="J57" s="84">
        <f>H57*0.03</f>
        <v>0</v>
      </c>
      <c r="K57" s="52">
        <f>ROUND(H57+I57+J57,2)</f>
        <v>0</v>
      </c>
      <c r="L57" s="64">
        <f>ROUND(F57*E57,2)</f>
        <v>0</v>
      </c>
      <c r="M57" s="64">
        <f>ROUND(E57*H57,2)</f>
        <v>0</v>
      </c>
      <c r="N57" s="64">
        <f>ROUND(E57*I57,2)</f>
        <v>0</v>
      </c>
      <c r="O57" s="64">
        <f>ROUND(E57*J57,2)</f>
        <v>0</v>
      </c>
      <c r="P57" s="64">
        <f>ROUND(M57+N57+O57,2)</f>
        <v>0</v>
      </c>
      <c r="R57" s="510">
        <v>3.38</v>
      </c>
    </row>
    <row r="58" spans="1:18" s="114" customFormat="1" ht="20.100000000000001" customHeight="1">
      <c r="A58" s="47">
        <f t="shared" si="2"/>
        <v>2</v>
      </c>
      <c r="B58" s="243" t="s">
        <v>121</v>
      </c>
      <c r="C58" s="407" t="s">
        <v>420</v>
      </c>
      <c r="D58" s="110" t="s">
        <v>8</v>
      </c>
      <c r="E58" s="512">
        <v>280</v>
      </c>
      <c r="F58" s="64">
        <v>0</v>
      </c>
      <c r="G58" s="64">
        <v>0</v>
      </c>
      <c r="H58" s="52">
        <f>ROUND(G58*F58,2)</f>
        <v>0</v>
      </c>
      <c r="I58" s="84">
        <v>0</v>
      </c>
      <c r="J58" s="84">
        <f>H58*0.03</f>
        <v>0</v>
      </c>
      <c r="K58" s="52">
        <f>ROUND(H58+I58+J58,2)</f>
        <v>0</v>
      </c>
      <c r="L58" s="64">
        <f>ROUND(F58*E58,2)</f>
        <v>0</v>
      </c>
      <c r="M58" s="64">
        <f>ROUND(E58*H58,2)</f>
        <v>0</v>
      </c>
      <c r="N58" s="64">
        <f>ROUND(E58*I58,2)</f>
        <v>0</v>
      </c>
      <c r="O58" s="64">
        <f>ROUND(E58*J58,2)</f>
        <v>0</v>
      </c>
      <c r="P58" s="64">
        <f>ROUND(M58+N58+O58,2)</f>
        <v>0</v>
      </c>
      <c r="R58" s="510">
        <v>4.7</v>
      </c>
    </row>
    <row r="59" spans="1:18" s="114" customFormat="1" ht="20.100000000000001" customHeight="1">
      <c r="A59" s="47">
        <f t="shared" si="2"/>
        <v>3</v>
      </c>
      <c r="B59" s="243" t="s">
        <v>121</v>
      </c>
      <c r="C59" s="407" t="s">
        <v>421</v>
      </c>
      <c r="D59" s="110" t="s">
        <v>8</v>
      </c>
      <c r="E59" s="512">
        <v>75</v>
      </c>
      <c r="F59" s="64">
        <v>0</v>
      </c>
      <c r="G59" s="64">
        <v>0</v>
      </c>
      <c r="H59" s="52">
        <f>ROUND(G59*F59,2)</f>
        <v>0</v>
      </c>
      <c r="I59" s="84">
        <v>0</v>
      </c>
      <c r="J59" s="84">
        <f>H59*0.03</f>
        <v>0</v>
      </c>
      <c r="K59" s="52">
        <f>ROUND(H59+I59+J59,2)</f>
        <v>0</v>
      </c>
      <c r="L59" s="64">
        <f>ROUND(F59*E59,2)</f>
        <v>0</v>
      </c>
      <c r="M59" s="64">
        <f>ROUND(E59*H59,2)</f>
        <v>0</v>
      </c>
      <c r="N59" s="64">
        <f>ROUND(E59*I59,2)</f>
        <v>0</v>
      </c>
      <c r="O59" s="64">
        <f>ROUND(E59*J59,2)</f>
        <v>0</v>
      </c>
      <c r="P59" s="64">
        <f>ROUND(M59+N59+O59,2)</f>
        <v>0</v>
      </c>
      <c r="R59" s="510">
        <v>6.22</v>
      </c>
    </row>
    <row r="60" spans="1:18" s="114" customFormat="1" ht="20.100000000000001" customHeight="1">
      <c r="A60" s="47">
        <f t="shared" si="2"/>
        <v>4</v>
      </c>
      <c r="B60" s="243" t="s">
        <v>121</v>
      </c>
      <c r="C60" s="407" t="s">
        <v>422</v>
      </c>
      <c r="D60" s="110" t="s">
        <v>8</v>
      </c>
      <c r="E60" s="512">
        <v>1170</v>
      </c>
      <c r="F60" s="64">
        <v>0</v>
      </c>
      <c r="G60" s="64">
        <v>0</v>
      </c>
      <c r="H60" s="52">
        <f>ROUND(G60*F60,2)</f>
        <v>0</v>
      </c>
      <c r="I60" s="84">
        <v>0</v>
      </c>
      <c r="J60" s="84">
        <f>H60*0.03</f>
        <v>0</v>
      </c>
      <c r="K60" s="52">
        <f>ROUND(H60+I60+J60,2)</f>
        <v>0</v>
      </c>
      <c r="L60" s="64">
        <f>ROUND(F60*E60,2)</f>
        <v>0</v>
      </c>
      <c r="M60" s="64">
        <f>ROUND(E60*H60,2)</f>
        <v>0</v>
      </c>
      <c r="N60" s="64">
        <f>ROUND(E60*I60,2)</f>
        <v>0</v>
      </c>
      <c r="O60" s="64">
        <f>ROUND(E60*J60,2)</f>
        <v>0</v>
      </c>
      <c r="P60" s="64">
        <f>ROUND(M60+N60+O60,2)</f>
        <v>0</v>
      </c>
      <c r="R60" s="510">
        <v>7.87</v>
      </c>
    </row>
    <row r="61" spans="1:18" s="114" customFormat="1" ht="20.100000000000001" customHeight="1">
      <c r="A61" s="47">
        <f t="shared" si="2"/>
        <v>5</v>
      </c>
      <c r="B61" s="243" t="s">
        <v>121</v>
      </c>
      <c r="C61" s="407" t="s">
        <v>380</v>
      </c>
      <c r="D61" s="264" t="s">
        <v>141</v>
      </c>
      <c r="E61" s="408">
        <v>20</v>
      </c>
      <c r="F61" s="64">
        <v>0</v>
      </c>
      <c r="G61" s="64">
        <v>0</v>
      </c>
      <c r="H61" s="52">
        <f t="shared" si="0"/>
        <v>0</v>
      </c>
      <c r="I61" s="84">
        <v>0</v>
      </c>
      <c r="J61" s="84">
        <f t="shared" si="14"/>
        <v>0</v>
      </c>
      <c r="K61" s="52">
        <f t="shared" si="15"/>
        <v>0</v>
      </c>
      <c r="L61" s="64">
        <f t="shared" si="10"/>
        <v>0</v>
      </c>
      <c r="M61" s="64">
        <f t="shared" si="11"/>
        <v>0</v>
      </c>
      <c r="N61" s="64">
        <f t="shared" si="12"/>
        <v>0</v>
      </c>
      <c r="O61" s="64">
        <f t="shared" si="13"/>
        <v>0</v>
      </c>
      <c r="P61" s="64">
        <f t="shared" si="1"/>
        <v>0</v>
      </c>
      <c r="R61" s="510">
        <v>9.0399999999999991</v>
      </c>
    </row>
    <row r="62" spans="1:18" s="114" customFormat="1" ht="20.100000000000001" customHeight="1">
      <c r="A62" s="47">
        <f t="shared" si="2"/>
        <v>6</v>
      </c>
      <c r="B62" s="243" t="s">
        <v>121</v>
      </c>
      <c r="C62" s="407" t="s">
        <v>432</v>
      </c>
      <c r="D62" s="264" t="s">
        <v>141</v>
      </c>
      <c r="E62" s="408">
        <v>8</v>
      </c>
      <c r="F62" s="64">
        <v>0</v>
      </c>
      <c r="G62" s="64">
        <v>0</v>
      </c>
      <c r="H62" s="52">
        <f t="shared" si="0"/>
        <v>0</v>
      </c>
      <c r="I62" s="84">
        <v>0</v>
      </c>
      <c r="J62" s="84">
        <f t="shared" si="14"/>
        <v>0</v>
      </c>
      <c r="K62" s="52">
        <f t="shared" si="15"/>
        <v>0</v>
      </c>
      <c r="L62" s="64">
        <f t="shared" si="10"/>
        <v>0</v>
      </c>
      <c r="M62" s="64">
        <f t="shared" si="11"/>
        <v>0</v>
      </c>
      <c r="N62" s="64">
        <f t="shared" si="12"/>
        <v>0</v>
      </c>
      <c r="O62" s="64">
        <f t="shared" si="13"/>
        <v>0</v>
      </c>
      <c r="P62" s="64">
        <f t="shared" si="1"/>
        <v>0</v>
      </c>
      <c r="R62" s="510">
        <v>6.68</v>
      </c>
    </row>
    <row r="63" spans="1:18" s="114" customFormat="1" ht="20.100000000000001" customHeight="1">
      <c r="A63" s="47">
        <f t="shared" si="2"/>
        <v>7</v>
      </c>
      <c r="B63" s="243" t="s">
        <v>121</v>
      </c>
      <c r="C63" s="407" t="s">
        <v>433</v>
      </c>
      <c r="D63" s="264" t="s">
        <v>141</v>
      </c>
      <c r="E63" s="408">
        <v>4</v>
      </c>
      <c r="F63" s="64">
        <v>0</v>
      </c>
      <c r="G63" s="64">
        <v>0</v>
      </c>
      <c r="H63" s="52">
        <f t="shared" si="0"/>
        <v>0</v>
      </c>
      <c r="I63" s="84">
        <v>0</v>
      </c>
      <c r="J63" s="84">
        <f t="shared" si="14"/>
        <v>0</v>
      </c>
      <c r="K63" s="52">
        <f t="shared" si="15"/>
        <v>0</v>
      </c>
      <c r="L63" s="64">
        <f t="shared" si="10"/>
        <v>0</v>
      </c>
      <c r="M63" s="64">
        <f t="shared" si="11"/>
        <v>0</v>
      </c>
      <c r="N63" s="64">
        <f t="shared" si="12"/>
        <v>0</v>
      </c>
      <c r="O63" s="64">
        <f t="shared" si="13"/>
        <v>0</v>
      </c>
      <c r="P63" s="64">
        <f t="shared" si="1"/>
        <v>0</v>
      </c>
      <c r="R63" s="510">
        <v>9.0399999999999991</v>
      </c>
    </row>
    <row r="64" spans="1:18" s="114" customFormat="1" ht="20.100000000000001" customHeight="1">
      <c r="A64" s="47">
        <f t="shared" si="2"/>
        <v>8</v>
      </c>
      <c r="B64" s="243" t="s">
        <v>121</v>
      </c>
      <c r="C64" s="407" t="s">
        <v>434</v>
      </c>
      <c r="D64" s="264" t="s">
        <v>141</v>
      </c>
      <c r="E64" s="408">
        <v>36</v>
      </c>
      <c r="F64" s="64">
        <v>0</v>
      </c>
      <c r="G64" s="64">
        <v>0</v>
      </c>
      <c r="H64" s="52">
        <f t="shared" si="0"/>
        <v>0</v>
      </c>
      <c r="I64" s="84">
        <v>0</v>
      </c>
      <c r="J64" s="84">
        <f t="shared" si="14"/>
        <v>0</v>
      </c>
      <c r="K64" s="52">
        <f t="shared" si="15"/>
        <v>0</v>
      </c>
      <c r="L64" s="64">
        <f t="shared" si="10"/>
        <v>0</v>
      </c>
      <c r="M64" s="64">
        <f t="shared" si="11"/>
        <v>0</v>
      </c>
      <c r="N64" s="64">
        <f t="shared" si="12"/>
        <v>0</v>
      </c>
      <c r="O64" s="64">
        <f t="shared" si="13"/>
        <v>0</v>
      </c>
      <c r="P64" s="64">
        <f t="shared" si="1"/>
        <v>0</v>
      </c>
      <c r="R64" s="510">
        <v>4.3</v>
      </c>
    </row>
    <row r="65" spans="1:18" s="114" customFormat="1" ht="20.100000000000001" customHeight="1">
      <c r="A65" s="47">
        <f t="shared" si="2"/>
        <v>9</v>
      </c>
      <c r="B65" s="243" t="s">
        <v>121</v>
      </c>
      <c r="C65" s="407" t="s">
        <v>435</v>
      </c>
      <c r="D65" s="264" t="s">
        <v>141</v>
      </c>
      <c r="E65" s="408">
        <v>130</v>
      </c>
      <c r="F65" s="64">
        <v>0</v>
      </c>
      <c r="G65" s="64">
        <v>0</v>
      </c>
      <c r="H65" s="52">
        <f t="shared" si="0"/>
        <v>0</v>
      </c>
      <c r="I65" s="84">
        <v>0</v>
      </c>
      <c r="J65" s="84">
        <f t="shared" si="14"/>
        <v>0</v>
      </c>
      <c r="K65" s="52">
        <f t="shared" si="15"/>
        <v>0</v>
      </c>
      <c r="L65" s="64">
        <f t="shared" si="10"/>
        <v>0</v>
      </c>
      <c r="M65" s="64">
        <f t="shared" si="11"/>
        <v>0</v>
      </c>
      <c r="N65" s="64">
        <f t="shared" si="12"/>
        <v>0</v>
      </c>
      <c r="O65" s="64">
        <f t="shared" si="13"/>
        <v>0</v>
      </c>
      <c r="P65" s="64">
        <f t="shared" si="1"/>
        <v>0</v>
      </c>
      <c r="R65" s="510">
        <v>6.6</v>
      </c>
    </row>
    <row r="66" spans="1:18" s="114" customFormat="1" ht="20.100000000000001" customHeight="1">
      <c r="A66" s="47">
        <f t="shared" si="2"/>
        <v>10</v>
      </c>
      <c r="B66" s="243" t="s">
        <v>121</v>
      </c>
      <c r="C66" s="407" t="s">
        <v>436</v>
      </c>
      <c r="D66" s="264" t="s">
        <v>141</v>
      </c>
      <c r="E66" s="408">
        <v>8</v>
      </c>
      <c r="F66" s="64">
        <v>0</v>
      </c>
      <c r="G66" s="64">
        <v>0</v>
      </c>
      <c r="H66" s="52">
        <f t="shared" si="0"/>
        <v>0</v>
      </c>
      <c r="I66" s="84">
        <v>0</v>
      </c>
      <c r="J66" s="84">
        <f t="shared" si="14"/>
        <v>0</v>
      </c>
      <c r="K66" s="52">
        <f t="shared" si="15"/>
        <v>0</v>
      </c>
      <c r="L66" s="64">
        <f t="shared" si="10"/>
        <v>0</v>
      </c>
      <c r="M66" s="64">
        <f t="shared" si="11"/>
        <v>0</v>
      </c>
      <c r="N66" s="64">
        <f t="shared" si="12"/>
        <v>0</v>
      </c>
      <c r="O66" s="64">
        <f t="shared" si="13"/>
        <v>0</v>
      </c>
      <c r="P66" s="64">
        <f t="shared" si="1"/>
        <v>0</v>
      </c>
      <c r="R66" s="510">
        <v>9.01</v>
      </c>
    </row>
    <row r="67" spans="1:18" s="114" customFormat="1" ht="20.100000000000001" customHeight="1">
      <c r="A67" s="47">
        <f t="shared" si="2"/>
        <v>11</v>
      </c>
      <c r="B67" s="243" t="s">
        <v>121</v>
      </c>
      <c r="C67" s="407" t="s">
        <v>437</v>
      </c>
      <c r="D67" s="264" t="s">
        <v>141</v>
      </c>
      <c r="E67" s="408">
        <v>68</v>
      </c>
      <c r="F67" s="64">
        <v>0</v>
      </c>
      <c r="G67" s="64">
        <v>0</v>
      </c>
      <c r="H67" s="52">
        <f t="shared" si="0"/>
        <v>0</v>
      </c>
      <c r="I67" s="84">
        <v>0</v>
      </c>
      <c r="J67" s="84">
        <f t="shared" si="14"/>
        <v>0</v>
      </c>
      <c r="K67" s="52">
        <f t="shared" si="15"/>
        <v>0</v>
      </c>
      <c r="L67" s="64">
        <f t="shared" si="10"/>
        <v>0</v>
      </c>
      <c r="M67" s="64">
        <f t="shared" si="11"/>
        <v>0</v>
      </c>
      <c r="N67" s="64">
        <f t="shared" si="12"/>
        <v>0</v>
      </c>
      <c r="O67" s="64">
        <f t="shared" si="13"/>
        <v>0</v>
      </c>
      <c r="P67" s="64">
        <f t="shared" si="1"/>
        <v>0</v>
      </c>
      <c r="R67" s="510">
        <v>11.05</v>
      </c>
    </row>
    <row r="68" spans="1:18" s="114" customFormat="1" ht="20.100000000000001" customHeight="1">
      <c r="A68" s="47">
        <f t="shared" si="2"/>
        <v>12</v>
      </c>
      <c r="B68" s="243" t="s">
        <v>121</v>
      </c>
      <c r="C68" s="407" t="s">
        <v>438</v>
      </c>
      <c r="D68" s="264" t="s">
        <v>141</v>
      </c>
      <c r="E68" s="408">
        <v>6</v>
      </c>
      <c r="F68" s="64">
        <v>0</v>
      </c>
      <c r="G68" s="64">
        <v>0</v>
      </c>
      <c r="H68" s="52">
        <f t="shared" si="0"/>
        <v>0</v>
      </c>
      <c r="I68" s="84">
        <v>0</v>
      </c>
      <c r="J68" s="84">
        <f t="shared" si="14"/>
        <v>0</v>
      </c>
      <c r="K68" s="52">
        <f t="shared" si="15"/>
        <v>0</v>
      </c>
      <c r="L68" s="64">
        <f t="shared" si="10"/>
        <v>0</v>
      </c>
      <c r="M68" s="64">
        <f t="shared" si="11"/>
        <v>0</v>
      </c>
      <c r="N68" s="64">
        <f t="shared" si="12"/>
        <v>0</v>
      </c>
      <c r="O68" s="64">
        <f t="shared" si="13"/>
        <v>0</v>
      </c>
      <c r="P68" s="64">
        <f t="shared" si="1"/>
        <v>0</v>
      </c>
      <c r="R68" s="510">
        <v>9.15</v>
      </c>
    </row>
    <row r="69" spans="1:18" s="114" customFormat="1" ht="20.100000000000001" customHeight="1">
      <c r="A69" s="47">
        <f t="shared" si="2"/>
        <v>13</v>
      </c>
      <c r="B69" s="243" t="s">
        <v>121</v>
      </c>
      <c r="C69" s="407" t="s">
        <v>439</v>
      </c>
      <c r="D69" s="264" t="s">
        <v>141</v>
      </c>
      <c r="E69" s="408">
        <v>28</v>
      </c>
      <c r="F69" s="64">
        <v>0</v>
      </c>
      <c r="G69" s="64">
        <v>0</v>
      </c>
      <c r="H69" s="52">
        <f t="shared" si="0"/>
        <v>0</v>
      </c>
      <c r="I69" s="84">
        <v>0</v>
      </c>
      <c r="J69" s="84">
        <f t="shared" si="14"/>
        <v>0</v>
      </c>
      <c r="K69" s="52">
        <f t="shared" si="15"/>
        <v>0</v>
      </c>
      <c r="L69" s="64">
        <f t="shared" si="10"/>
        <v>0</v>
      </c>
      <c r="M69" s="64">
        <f t="shared" si="11"/>
        <v>0</v>
      </c>
      <c r="N69" s="64">
        <f t="shared" si="12"/>
        <v>0</v>
      </c>
      <c r="O69" s="64">
        <f t="shared" si="13"/>
        <v>0</v>
      </c>
      <c r="P69" s="64">
        <f t="shared" si="1"/>
        <v>0</v>
      </c>
      <c r="R69" s="510">
        <v>0.65</v>
      </c>
    </row>
    <row r="70" spans="1:18" s="114" customFormat="1" ht="20.100000000000001" customHeight="1">
      <c r="A70" s="47">
        <f t="shared" si="2"/>
        <v>14</v>
      </c>
      <c r="B70" s="243" t="s">
        <v>121</v>
      </c>
      <c r="C70" s="407" t="s">
        <v>440</v>
      </c>
      <c r="D70" s="264" t="s">
        <v>141</v>
      </c>
      <c r="E70" s="408">
        <v>12</v>
      </c>
      <c r="F70" s="64">
        <v>0</v>
      </c>
      <c r="G70" s="64">
        <v>0</v>
      </c>
      <c r="H70" s="52">
        <f t="shared" si="0"/>
        <v>0</v>
      </c>
      <c r="I70" s="84">
        <v>0</v>
      </c>
      <c r="J70" s="84">
        <f t="shared" si="14"/>
        <v>0</v>
      </c>
      <c r="K70" s="52">
        <f t="shared" si="15"/>
        <v>0</v>
      </c>
      <c r="L70" s="64">
        <f t="shared" si="10"/>
        <v>0</v>
      </c>
      <c r="M70" s="64">
        <f t="shared" si="11"/>
        <v>0</v>
      </c>
      <c r="N70" s="64">
        <f t="shared" si="12"/>
        <v>0</v>
      </c>
      <c r="O70" s="64">
        <f t="shared" si="13"/>
        <v>0</v>
      </c>
      <c r="P70" s="64">
        <f t="shared" si="1"/>
        <v>0</v>
      </c>
      <c r="R70" s="510">
        <v>1.35</v>
      </c>
    </row>
    <row r="71" spans="1:18" s="114" customFormat="1" ht="20.100000000000001" customHeight="1">
      <c r="A71" s="47">
        <f t="shared" si="2"/>
        <v>15</v>
      </c>
      <c r="B71" s="243" t="s">
        <v>121</v>
      </c>
      <c r="C71" s="407" t="s">
        <v>441</v>
      </c>
      <c r="D71" s="264" t="s">
        <v>141</v>
      </c>
      <c r="E71" s="408">
        <v>12</v>
      </c>
      <c r="F71" s="64">
        <v>0</v>
      </c>
      <c r="G71" s="64">
        <v>0</v>
      </c>
      <c r="H71" s="52">
        <f t="shared" si="0"/>
        <v>0</v>
      </c>
      <c r="I71" s="84">
        <v>0</v>
      </c>
      <c r="J71" s="84">
        <f t="shared" si="14"/>
        <v>0</v>
      </c>
      <c r="K71" s="52">
        <f t="shared" si="15"/>
        <v>0</v>
      </c>
      <c r="L71" s="64">
        <f t="shared" si="10"/>
        <v>0</v>
      </c>
      <c r="M71" s="64">
        <f t="shared" si="11"/>
        <v>0</v>
      </c>
      <c r="N71" s="64">
        <f t="shared" si="12"/>
        <v>0</v>
      </c>
      <c r="O71" s="64">
        <f t="shared" si="13"/>
        <v>0</v>
      </c>
      <c r="P71" s="64">
        <f t="shared" si="1"/>
        <v>0</v>
      </c>
      <c r="R71" s="510">
        <v>1.32</v>
      </c>
    </row>
    <row r="72" spans="1:18" s="114" customFormat="1" ht="20.100000000000001" customHeight="1">
      <c r="A72" s="47">
        <f t="shared" si="2"/>
        <v>16</v>
      </c>
      <c r="B72" s="243" t="s">
        <v>121</v>
      </c>
      <c r="C72" s="407" t="s">
        <v>442</v>
      </c>
      <c r="D72" s="264" t="s">
        <v>141</v>
      </c>
      <c r="E72" s="408">
        <v>14</v>
      </c>
      <c r="F72" s="64">
        <v>0</v>
      </c>
      <c r="G72" s="64">
        <v>0</v>
      </c>
      <c r="H72" s="52">
        <f t="shared" si="0"/>
        <v>0</v>
      </c>
      <c r="I72" s="84">
        <v>0</v>
      </c>
      <c r="J72" s="84">
        <f t="shared" si="14"/>
        <v>0</v>
      </c>
      <c r="K72" s="52">
        <f t="shared" si="15"/>
        <v>0</v>
      </c>
      <c r="L72" s="64">
        <f t="shared" si="10"/>
        <v>0</v>
      </c>
      <c r="M72" s="64">
        <f t="shared" si="11"/>
        <v>0</v>
      </c>
      <c r="N72" s="64">
        <f t="shared" si="12"/>
        <v>0</v>
      </c>
      <c r="O72" s="64">
        <f t="shared" si="13"/>
        <v>0</v>
      </c>
      <c r="P72" s="64">
        <f t="shared" si="1"/>
        <v>0</v>
      </c>
      <c r="R72" s="510">
        <v>3.85</v>
      </c>
    </row>
    <row r="73" spans="1:18" s="114" customFormat="1" ht="20.100000000000001" customHeight="1">
      <c r="A73" s="47">
        <f t="shared" si="2"/>
        <v>17</v>
      </c>
      <c r="B73" s="243" t="s">
        <v>121</v>
      </c>
      <c r="C73" s="407" t="s">
        <v>443</v>
      </c>
      <c r="D73" s="264" t="s">
        <v>141</v>
      </c>
      <c r="E73" s="408">
        <v>84</v>
      </c>
      <c r="F73" s="64">
        <v>0</v>
      </c>
      <c r="G73" s="64">
        <v>0</v>
      </c>
      <c r="H73" s="52">
        <f t="shared" si="0"/>
        <v>0</v>
      </c>
      <c r="I73" s="84">
        <v>0</v>
      </c>
      <c r="J73" s="84">
        <f t="shared" si="14"/>
        <v>0</v>
      </c>
      <c r="K73" s="52">
        <f t="shared" si="15"/>
        <v>0</v>
      </c>
      <c r="L73" s="64">
        <f t="shared" si="10"/>
        <v>0</v>
      </c>
      <c r="M73" s="64">
        <f t="shared" si="11"/>
        <v>0</v>
      </c>
      <c r="N73" s="64">
        <f t="shared" si="12"/>
        <v>0</v>
      </c>
      <c r="O73" s="64">
        <f t="shared" si="13"/>
        <v>0</v>
      </c>
      <c r="P73" s="64">
        <f t="shared" si="1"/>
        <v>0</v>
      </c>
      <c r="R73" s="510">
        <v>2.15</v>
      </c>
    </row>
    <row r="74" spans="1:18" s="114" customFormat="1" ht="20.100000000000001" customHeight="1">
      <c r="A74" s="47">
        <f t="shared" si="2"/>
        <v>18</v>
      </c>
      <c r="B74" s="243" t="s">
        <v>121</v>
      </c>
      <c r="C74" s="407" t="s">
        <v>444</v>
      </c>
      <c r="D74" s="264" t="s">
        <v>141</v>
      </c>
      <c r="E74" s="408">
        <v>70</v>
      </c>
      <c r="F74" s="64">
        <v>0</v>
      </c>
      <c r="G74" s="64">
        <v>0</v>
      </c>
      <c r="H74" s="52">
        <f t="shared" si="0"/>
        <v>0</v>
      </c>
      <c r="I74" s="84">
        <v>0</v>
      </c>
      <c r="J74" s="84">
        <f>H74*0.03</f>
        <v>0</v>
      </c>
      <c r="K74" s="52">
        <f>ROUND(H74+I74+J74,2)</f>
        <v>0</v>
      </c>
      <c r="L74" s="64">
        <f>ROUND(F74*E74,2)</f>
        <v>0</v>
      </c>
      <c r="M74" s="64">
        <f>ROUND(E74*H74,2)</f>
        <v>0</v>
      </c>
      <c r="N74" s="64">
        <f>ROUND(E74*I74,2)</f>
        <v>0</v>
      </c>
      <c r="O74" s="64">
        <f>ROUND(E74*J74,2)</f>
        <v>0</v>
      </c>
      <c r="P74" s="64">
        <f>ROUND(M74+N74+O74,2)</f>
        <v>0</v>
      </c>
      <c r="R74" s="510">
        <v>15.45</v>
      </c>
    </row>
    <row r="75" spans="1:18" s="114" customFormat="1" ht="20.100000000000001" customHeight="1">
      <c r="A75" s="47">
        <f t="shared" si="2"/>
        <v>19</v>
      </c>
      <c r="B75" s="243" t="s">
        <v>121</v>
      </c>
      <c r="C75" s="407" t="s">
        <v>445</v>
      </c>
      <c r="D75" s="264" t="s">
        <v>141</v>
      </c>
      <c r="E75" s="408">
        <v>2</v>
      </c>
      <c r="F75" s="64">
        <v>0</v>
      </c>
      <c r="G75" s="64">
        <v>0</v>
      </c>
      <c r="H75" s="52">
        <f t="shared" ref="H75:H89" si="16">ROUND(G75*F75,2)</f>
        <v>0</v>
      </c>
      <c r="I75" s="84">
        <v>0</v>
      </c>
      <c r="J75" s="84">
        <f t="shared" si="14"/>
        <v>0</v>
      </c>
      <c r="K75" s="52">
        <f t="shared" si="15"/>
        <v>0</v>
      </c>
      <c r="L75" s="64">
        <f t="shared" ref="L75:L89" si="17">ROUND(F75*E75,2)</f>
        <v>0</v>
      </c>
      <c r="M75" s="64">
        <f t="shared" ref="M75:M89" si="18">ROUND(E75*H75,2)</f>
        <v>0</v>
      </c>
      <c r="N75" s="64">
        <f t="shared" ref="N75:N89" si="19">ROUND(E75*I75,2)</f>
        <v>0</v>
      </c>
      <c r="O75" s="64">
        <f t="shared" ref="O75:O89" si="20">ROUND(E75*J75,2)</f>
        <v>0</v>
      </c>
      <c r="P75" s="64">
        <f t="shared" ref="P75:P89" si="21">ROUND(M75+N75+O75,2)</f>
        <v>0</v>
      </c>
      <c r="R75" s="510">
        <v>7.98</v>
      </c>
    </row>
    <row r="76" spans="1:18" s="114" customFormat="1" ht="20.100000000000001" customHeight="1">
      <c r="A76" s="47">
        <f t="shared" si="2"/>
        <v>20</v>
      </c>
      <c r="B76" s="243" t="s">
        <v>121</v>
      </c>
      <c r="C76" s="407" t="s">
        <v>498</v>
      </c>
      <c r="D76" s="264" t="s">
        <v>141</v>
      </c>
      <c r="E76" s="408">
        <v>124</v>
      </c>
      <c r="F76" s="64">
        <v>0</v>
      </c>
      <c r="G76" s="64">
        <v>0</v>
      </c>
      <c r="H76" s="52">
        <f t="shared" si="16"/>
        <v>0</v>
      </c>
      <c r="I76" s="84">
        <v>0</v>
      </c>
      <c r="J76" s="84">
        <f t="shared" ref="J76:J89" si="22">H76*0.03</f>
        <v>0</v>
      </c>
      <c r="K76" s="52">
        <f t="shared" si="15"/>
        <v>0</v>
      </c>
      <c r="L76" s="64">
        <f t="shared" si="17"/>
        <v>0</v>
      </c>
      <c r="M76" s="64">
        <f t="shared" si="18"/>
        <v>0</v>
      </c>
      <c r="N76" s="64">
        <f t="shared" si="19"/>
        <v>0</v>
      </c>
      <c r="O76" s="64">
        <f t="shared" si="20"/>
        <v>0</v>
      </c>
      <c r="P76" s="64">
        <f t="shared" si="21"/>
        <v>0</v>
      </c>
      <c r="R76" s="510">
        <v>6.65</v>
      </c>
    </row>
    <row r="77" spans="1:18" s="114" customFormat="1" ht="20.100000000000001" customHeight="1">
      <c r="A77" s="47">
        <f t="shared" si="2"/>
        <v>21</v>
      </c>
      <c r="B77" s="243" t="s">
        <v>121</v>
      </c>
      <c r="C77" s="407" t="s">
        <v>499</v>
      </c>
      <c r="D77" s="264" t="s">
        <v>141</v>
      </c>
      <c r="E77" s="408">
        <v>28</v>
      </c>
      <c r="F77" s="64">
        <v>0</v>
      </c>
      <c r="G77" s="64">
        <v>0</v>
      </c>
      <c r="H77" s="52">
        <f t="shared" si="16"/>
        <v>0</v>
      </c>
      <c r="I77" s="84">
        <v>0</v>
      </c>
      <c r="J77" s="84">
        <f t="shared" si="22"/>
        <v>0</v>
      </c>
      <c r="K77" s="52">
        <f t="shared" si="15"/>
        <v>0</v>
      </c>
      <c r="L77" s="64">
        <f t="shared" si="17"/>
        <v>0</v>
      </c>
      <c r="M77" s="64">
        <f t="shared" si="18"/>
        <v>0</v>
      </c>
      <c r="N77" s="64">
        <f t="shared" si="19"/>
        <v>0</v>
      </c>
      <c r="O77" s="64">
        <f t="shared" si="20"/>
        <v>0</v>
      </c>
      <c r="P77" s="64">
        <f t="shared" si="21"/>
        <v>0</v>
      </c>
      <c r="R77" s="510">
        <v>11.15</v>
      </c>
    </row>
    <row r="78" spans="1:18" s="114" customFormat="1" ht="20.100000000000001" customHeight="1">
      <c r="A78" s="47">
        <f>A77+1</f>
        <v>22</v>
      </c>
      <c r="B78" s="243" t="s">
        <v>121</v>
      </c>
      <c r="C78" s="407" t="s">
        <v>492</v>
      </c>
      <c r="D78" s="264" t="s">
        <v>141</v>
      </c>
      <c r="E78" s="408">
        <v>18</v>
      </c>
      <c r="F78" s="64">
        <v>0</v>
      </c>
      <c r="G78" s="64">
        <v>0</v>
      </c>
      <c r="H78" s="52">
        <f t="shared" si="16"/>
        <v>0</v>
      </c>
      <c r="I78" s="84">
        <v>0</v>
      </c>
      <c r="J78" s="84">
        <f t="shared" si="22"/>
        <v>0</v>
      </c>
      <c r="K78" s="52">
        <f t="shared" si="15"/>
        <v>0</v>
      </c>
      <c r="L78" s="64">
        <f t="shared" si="17"/>
        <v>0</v>
      </c>
      <c r="M78" s="64">
        <f t="shared" si="18"/>
        <v>0</v>
      </c>
      <c r="N78" s="64">
        <f t="shared" si="19"/>
        <v>0</v>
      </c>
      <c r="O78" s="64">
        <f t="shared" si="20"/>
        <v>0</v>
      </c>
      <c r="P78" s="64">
        <f t="shared" si="21"/>
        <v>0</v>
      </c>
      <c r="R78" s="510">
        <v>15.83</v>
      </c>
    </row>
    <row r="79" spans="1:18" s="114" customFormat="1" ht="20.100000000000001" customHeight="1">
      <c r="A79" s="47">
        <f>A78+1</f>
        <v>23</v>
      </c>
      <c r="B79" s="243" t="s">
        <v>121</v>
      </c>
      <c r="C79" s="407" t="s">
        <v>493</v>
      </c>
      <c r="D79" s="264" t="s">
        <v>141</v>
      </c>
      <c r="E79" s="408">
        <v>2</v>
      </c>
      <c r="F79" s="64">
        <v>0</v>
      </c>
      <c r="G79" s="64">
        <v>0</v>
      </c>
      <c r="H79" s="52">
        <f t="shared" si="16"/>
        <v>0</v>
      </c>
      <c r="I79" s="84">
        <v>0</v>
      </c>
      <c r="J79" s="84">
        <f t="shared" si="22"/>
        <v>0</v>
      </c>
      <c r="K79" s="52">
        <f t="shared" si="15"/>
        <v>0</v>
      </c>
      <c r="L79" s="64">
        <f t="shared" si="17"/>
        <v>0</v>
      </c>
      <c r="M79" s="64">
        <f t="shared" si="18"/>
        <v>0</v>
      </c>
      <c r="N79" s="64">
        <f t="shared" si="19"/>
        <v>0</v>
      </c>
      <c r="O79" s="64">
        <f t="shared" si="20"/>
        <v>0</v>
      </c>
      <c r="P79" s="64">
        <f t="shared" si="21"/>
        <v>0</v>
      </c>
      <c r="R79" s="510">
        <v>21.15</v>
      </c>
    </row>
    <row r="80" spans="1:18" s="114" customFormat="1" ht="20.100000000000001" customHeight="1">
      <c r="A80" s="47">
        <f>A79+1</f>
        <v>24</v>
      </c>
      <c r="B80" s="243" t="s">
        <v>121</v>
      </c>
      <c r="C80" s="407" t="s">
        <v>494</v>
      </c>
      <c r="D80" s="264" t="s">
        <v>141</v>
      </c>
      <c r="E80" s="408">
        <v>110</v>
      </c>
      <c r="F80" s="64">
        <v>0</v>
      </c>
      <c r="G80" s="64">
        <v>0</v>
      </c>
      <c r="H80" s="52">
        <f t="shared" si="16"/>
        <v>0</v>
      </c>
      <c r="I80" s="84">
        <v>0</v>
      </c>
      <c r="J80" s="84">
        <f t="shared" si="22"/>
        <v>0</v>
      </c>
      <c r="K80" s="52">
        <f t="shared" si="15"/>
        <v>0</v>
      </c>
      <c r="L80" s="64">
        <f t="shared" si="17"/>
        <v>0</v>
      </c>
      <c r="M80" s="64">
        <f t="shared" si="18"/>
        <v>0</v>
      </c>
      <c r="N80" s="64">
        <f t="shared" si="19"/>
        <v>0</v>
      </c>
      <c r="O80" s="64">
        <f t="shared" si="20"/>
        <v>0</v>
      </c>
      <c r="P80" s="64">
        <f t="shared" si="21"/>
        <v>0</v>
      </c>
      <c r="R80" s="510">
        <v>42.35</v>
      </c>
    </row>
    <row r="81" spans="1:18" s="114" customFormat="1" ht="20.100000000000001" customHeight="1">
      <c r="A81" s="47">
        <f t="shared" ref="A81:A87" si="23">A80+1</f>
        <v>25</v>
      </c>
      <c r="B81" s="243" t="s">
        <v>121</v>
      </c>
      <c r="C81" s="407" t="s">
        <v>495</v>
      </c>
      <c r="D81" s="264" t="s">
        <v>141</v>
      </c>
      <c r="E81" s="408">
        <v>26</v>
      </c>
      <c r="F81" s="64">
        <v>0</v>
      </c>
      <c r="G81" s="64">
        <v>0</v>
      </c>
      <c r="H81" s="52">
        <f t="shared" si="16"/>
        <v>0</v>
      </c>
      <c r="I81" s="84">
        <v>0</v>
      </c>
      <c r="J81" s="84">
        <f t="shared" si="22"/>
        <v>0</v>
      </c>
      <c r="K81" s="52">
        <f t="shared" si="15"/>
        <v>0</v>
      </c>
      <c r="L81" s="64">
        <f t="shared" si="17"/>
        <v>0</v>
      </c>
      <c r="M81" s="64">
        <f t="shared" si="18"/>
        <v>0</v>
      </c>
      <c r="N81" s="64">
        <f t="shared" si="19"/>
        <v>0</v>
      </c>
      <c r="O81" s="64">
        <f t="shared" si="20"/>
        <v>0</v>
      </c>
      <c r="P81" s="64">
        <f t="shared" si="21"/>
        <v>0</v>
      </c>
      <c r="R81" s="510">
        <v>55.95</v>
      </c>
    </row>
    <row r="82" spans="1:18" s="114" customFormat="1" ht="20.100000000000001" customHeight="1">
      <c r="A82" s="47">
        <f t="shared" si="23"/>
        <v>26</v>
      </c>
      <c r="B82" s="243" t="s">
        <v>121</v>
      </c>
      <c r="C82" s="407" t="s">
        <v>448</v>
      </c>
      <c r="D82" s="264" t="s">
        <v>141</v>
      </c>
      <c r="E82" s="408">
        <v>20</v>
      </c>
      <c r="F82" s="64">
        <v>0</v>
      </c>
      <c r="G82" s="64">
        <v>0</v>
      </c>
      <c r="H82" s="52">
        <f t="shared" si="16"/>
        <v>0</v>
      </c>
      <c r="I82" s="84">
        <v>0</v>
      </c>
      <c r="J82" s="84">
        <f t="shared" si="22"/>
        <v>0</v>
      </c>
      <c r="K82" s="52">
        <f t="shared" si="15"/>
        <v>0</v>
      </c>
      <c r="L82" s="64">
        <f t="shared" si="17"/>
        <v>0</v>
      </c>
      <c r="M82" s="64">
        <f t="shared" si="18"/>
        <v>0</v>
      </c>
      <c r="N82" s="64">
        <f t="shared" si="19"/>
        <v>0</v>
      </c>
      <c r="O82" s="64">
        <f t="shared" si="20"/>
        <v>0</v>
      </c>
      <c r="P82" s="64">
        <f t="shared" si="21"/>
        <v>0</v>
      </c>
      <c r="R82" s="510">
        <v>68</v>
      </c>
    </row>
    <row r="83" spans="1:18" s="114" customFormat="1" ht="25.5">
      <c r="A83" s="47">
        <f t="shared" si="23"/>
        <v>27</v>
      </c>
      <c r="B83" s="243" t="s">
        <v>121</v>
      </c>
      <c r="C83" s="410" t="s">
        <v>446</v>
      </c>
      <c r="D83" s="237" t="s">
        <v>8</v>
      </c>
      <c r="E83" s="241">
        <v>30</v>
      </c>
      <c r="F83" s="64">
        <v>0</v>
      </c>
      <c r="G83" s="64">
        <v>0</v>
      </c>
      <c r="H83" s="52">
        <f t="shared" si="16"/>
        <v>0</v>
      </c>
      <c r="I83" s="84">
        <v>0</v>
      </c>
      <c r="J83" s="84">
        <f t="shared" si="22"/>
        <v>0</v>
      </c>
      <c r="K83" s="52">
        <f t="shared" si="15"/>
        <v>0</v>
      </c>
      <c r="L83" s="64">
        <f t="shared" si="17"/>
        <v>0</v>
      </c>
      <c r="M83" s="64">
        <f t="shared" si="18"/>
        <v>0</v>
      </c>
      <c r="N83" s="64">
        <f t="shared" si="19"/>
        <v>0</v>
      </c>
      <c r="O83" s="64">
        <f t="shared" si="20"/>
        <v>0</v>
      </c>
      <c r="P83" s="64">
        <f t="shared" si="21"/>
        <v>0</v>
      </c>
      <c r="R83" s="510">
        <v>9.1199999999999992</v>
      </c>
    </row>
    <row r="84" spans="1:18" s="114" customFormat="1" ht="25.5">
      <c r="A84" s="47">
        <f t="shared" si="23"/>
        <v>28</v>
      </c>
      <c r="B84" s="243" t="s">
        <v>121</v>
      </c>
      <c r="C84" s="410" t="s">
        <v>407</v>
      </c>
      <c r="D84" s="237" t="s">
        <v>75</v>
      </c>
      <c r="E84" s="337">
        <v>1</v>
      </c>
      <c r="F84" s="64">
        <v>0</v>
      </c>
      <c r="G84" s="64">
        <v>0</v>
      </c>
      <c r="H84" s="52">
        <f t="shared" si="16"/>
        <v>0</v>
      </c>
      <c r="I84" s="84">
        <v>0</v>
      </c>
      <c r="J84" s="84">
        <f t="shared" si="22"/>
        <v>0</v>
      </c>
      <c r="K84" s="52">
        <f t="shared" si="15"/>
        <v>0</v>
      </c>
      <c r="L84" s="64">
        <f t="shared" si="17"/>
        <v>0</v>
      </c>
      <c r="M84" s="64">
        <f t="shared" si="18"/>
        <v>0</v>
      </c>
      <c r="N84" s="64">
        <f t="shared" si="19"/>
        <v>0</v>
      </c>
      <c r="O84" s="64">
        <f t="shared" si="20"/>
        <v>0</v>
      </c>
      <c r="P84" s="64">
        <f t="shared" si="21"/>
        <v>0</v>
      </c>
      <c r="R84" s="510">
        <v>125</v>
      </c>
    </row>
    <row r="85" spans="1:18" s="114" customFormat="1" ht="25.5">
      <c r="A85" s="47">
        <f t="shared" si="23"/>
        <v>29</v>
      </c>
      <c r="B85" s="243" t="s">
        <v>121</v>
      </c>
      <c r="C85" s="407" t="s">
        <v>383</v>
      </c>
      <c r="D85" s="237" t="s">
        <v>75</v>
      </c>
      <c r="E85" s="337">
        <v>1</v>
      </c>
      <c r="F85" s="64">
        <v>0</v>
      </c>
      <c r="G85" s="64">
        <v>0</v>
      </c>
      <c r="H85" s="52">
        <f t="shared" si="16"/>
        <v>0</v>
      </c>
      <c r="I85" s="84">
        <v>0</v>
      </c>
      <c r="J85" s="84">
        <f t="shared" si="22"/>
        <v>0</v>
      </c>
      <c r="K85" s="52">
        <f t="shared" si="15"/>
        <v>0</v>
      </c>
      <c r="L85" s="64">
        <f t="shared" si="17"/>
        <v>0</v>
      </c>
      <c r="M85" s="64">
        <f t="shared" si="18"/>
        <v>0</v>
      </c>
      <c r="N85" s="64">
        <f t="shared" si="19"/>
        <v>0</v>
      </c>
      <c r="O85" s="64">
        <f t="shared" si="20"/>
        <v>0</v>
      </c>
      <c r="P85" s="64">
        <f t="shared" si="21"/>
        <v>0</v>
      </c>
    </row>
    <row r="86" spans="1:18" s="114" customFormat="1" ht="20.100000000000001" customHeight="1">
      <c r="A86" s="47">
        <f t="shared" si="23"/>
        <v>30</v>
      </c>
      <c r="B86" s="243" t="s">
        <v>121</v>
      </c>
      <c r="C86" s="410" t="s">
        <v>384</v>
      </c>
      <c r="D86" s="237" t="s">
        <v>75</v>
      </c>
      <c r="E86" s="337">
        <v>1</v>
      </c>
      <c r="F86" s="64">
        <v>0</v>
      </c>
      <c r="G86" s="64">
        <v>0</v>
      </c>
      <c r="H86" s="52">
        <f t="shared" si="16"/>
        <v>0</v>
      </c>
      <c r="I86" s="84">
        <v>0</v>
      </c>
      <c r="J86" s="84">
        <f t="shared" si="22"/>
        <v>0</v>
      </c>
      <c r="K86" s="52">
        <f t="shared" si="15"/>
        <v>0</v>
      </c>
      <c r="L86" s="64">
        <f t="shared" si="17"/>
        <v>0</v>
      </c>
      <c r="M86" s="64">
        <f t="shared" si="18"/>
        <v>0</v>
      </c>
      <c r="N86" s="64">
        <f t="shared" si="19"/>
        <v>0</v>
      </c>
      <c r="O86" s="64">
        <f t="shared" si="20"/>
        <v>0</v>
      </c>
      <c r="P86" s="64">
        <f t="shared" si="21"/>
        <v>0</v>
      </c>
    </row>
    <row r="87" spans="1:18" s="114" customFormat="1" ht="20.100000000000001" customHeight="1">
      <c r="A87" s="47">
        <f t="shared" si="23"/>
        <v>31</v>
      </c>
      <c r="B87" s="243" t="s">
        <v>121</v>
      </c>
      <c r="C87" s="410" t="s">
        <v>385</v>
      </c>
      <c r="D87" s="237" t="s">
        <v>75</v>
      </c>
      <c r="E87" s="337">
        <v>1</v>
      </c>
      <c r="F87" s="64">
        <v>0</v>
      </c>
      <c r="G87" s="64">
        <v>0</v>
      </c>
      <c r="H87" s="52">
        <f t="shared" si="16"/>
        <v>0</v>
      </c>
      <c r="I87" s="84">
        <v>0</v>
      </c>
      <c r="J87" s="84">
        <f t="shared" si="22"/>
        <v>0</v>
      </c>
      <c r="K87" s="52">
        <f t="shared" si="15"/>
        <v>0</v>
      </c>
      <c r="L87" s="64">
        <f t="shared" si="17"/>
        <v>0</v>
      </c>
      <c r="M87" s="64">
        <f t="shared" si="18"/>
        <v>0</v>
      </c>
      <c r="N87" s="64">
        <f t="shared" si="19"/>
        <v>0</v>
      </c>
      <c r="O87" s="64">
        <f t="shared" si="20"/>
        <v>0</v>
      </c>
      <c r="P87" s="64">
        <f t="shared" si="21"/>
        <v>0</v>
      </c>
    </row>
    <row r="88" spans="1:18" s="114" customFormat="1" ht="20.100000000000001" customHeight="1">
      <c r="A88" s="47"/>
      <c r="B88" s="243"/>
      <c r="C88" s="404" t="s">
        <v>411</v>
      </c>
      <c r="D88" s="237"/>
      <c r="E88" s="238"/>
      <c r="F88" s="64">
        <v>0</v>
      </c>
      <c r="G88" s="64">
        <v>0</v>
      </c>
      <c r="H88" s="52"/>
      <c r="I88" s="84">
        <v>0</v>
      </c>
      <c r="J88" s="84"/>
      <c r="K88" s="52"/>
      <c r="L88" s="64"/>
      <c r="M88" s="64"/>
      <c r="N88" s="64"/>
      <c r="O88" s="64"/>
      <c r="P88" s="64"/>
    </row>
    <row r="89" spans="1:18" s="114" customFormat="1" ht="38.25">
      <c r="A89" s="47"/>
      <c r="B89" s="243"/>
      <c r="C89" s="407" t="s">
        <v>415</v>
      </c>
      <c r="D89" s="237" t="s">
        <v>75</v>
      </c>
      <c r="E89" s="238">
        <v>1</v>
      </c>
      <c r="F89" s="64">
        <v>0</v>
      </c>
      <c r="G89" s="64">
        <v>0</v>
      </c>
      <c r="H89" s="52">
        <f t="shared" si="16"/>
        <v>0</v>
      </c>
      <c r="I89" s="84">
        <v>0</v>
      </c>
      <c r="J89" s="84">
        <f t="shared" si="22"/>
        <v>0</v>
      </c>
      <c r="K89" s="52">
        <f t="shared" si="15"/>
        <v>0</v>
      </c>
      <c r="L89" s="64">
        <f t="shared" si="17"/>
        <v>0</v>
      </c>
      <c r="M89" s="64">
        <f t="shared" si="18"/>
        <v>0</v>
      </c>
      <c r="N89" s="64">
        <f t="shared" si="19"/>
        <v>0</v>
      </c>
      <c r="O89" s="64">
        <f t="shared" si="20"/>
        <v>0</v>
      </c>
      <c r="P89" s="64">
        <f t="shared" si="21"/>
        <v>0</v>
      </c>
    </row>
    <row r="90" spans="1:18" s="114" customFormat="1" ht="12.75">
      <c r="A90" s="597" t="s">
        <v>32</v>
      </c>
      <c r="B90" s="597"/>
      <c r="C90" s="597"/>
      <c r="D90" s="597"/>
      <c r="E90" s="597"/>
      <c r="F90" s="597"/>
      <c r="G90" s="597"/>
      <c r="H90" s="597"/>
      <c r="I90" s="597"/>
      <c r="J90" s="597"/>
      <c r="K90" s="71"/>
      <c r="L90" s="71">
        <f>SUM(L12:L89)</f>
        <v>0</v>
      </c>
      <c r="M90" s="71">
        <f>SUM(M12:M89)</f>
        <v>0</v>
      </c>
      <c r="N90" s="71">
        <f>SUM(N12:N89)</f>
        <v>0</v>
      </c>
      <c r="O90" s="71">
        <f>SUM(O12:O89)</f>
        <v>0</v>
      </c>
      <c r="P90" s="72">
        <f>ROUND(M90+N90+O90,2)</f>
        <v>0</v>
      </c>
    </row>
    <row r="91" spans="1:18" s="114" customFormat="1" ht="12.75"/>
    <row r="92" spans="1:18" s="114" customFormat="1" ht="12.75"/>
    <row r="93" spans="1:18" s="114" customFormat="1" ht="12.75"/>
    <row r="94" spans="1:18" s="114" customFormat="1" ht="12.75"/>
    <row r="95" spans="1:18" s="114" customFormat="1" ht="12.75"/>
    <row r="96" spans="1:18" s="114" customFormat="1">
      <c r="A96" s="492"/>
      <c r="B96" s="492" t="s">
        <v>5</v>
      </c>
      <c r="C96" s="120"/>
      <c r="D96" s="123"/>
      <c r="E96" s="122"/>
      <c r="F96" s="120"/>
      <c r="G96" s="123"/>
      <c r="H96"/>
    </row>
    <row r="97" spans="1:8" s="114" customFormat="1">
      <c r="A97" s="32"/>
      <c r="B97" s="32"/>
      <c r="C97" s="119" t="s">
        <v>84</v>
      </c>
      <c r="D97" s="22"/>
      <c r="E97"/>
      <c r="F97"/>
      <c r="G97"/>
      <c r="H97"/>
    </row>
    <row r="98" spans="1:8" s="114" customFormat="1">
      <c r="A98" s="27"/>
      <c r="B98" s="27"/>
      <c r="C98" s="31"/>
      <c r="D98" s="25"/>
      <c r="E98"/>
      <c r="F98"/>
      <c r="G98"/>
      <c r="H98"/>
    </row>
    <row r="99" spans="1:8" s="114" customFormat="1" ht="12.75">
      <c r="C99" s="511"/>
      <c r="D99" s="159"/>
    </row>
    <row r="100" spans="1:8" s="114" customFormat="1" ht="12.75">
      <c r="D100" s="160"/>
    </row>
    <row r="101" spans="1:8" s="114" customFormat="1" ht="12.75">
      <c r="D101" s="160"/>
    </row>
    <row r="102" spans="1:8" s="114" customFormat="1" ht="12.75">
      <c r="D102" s="160"/>
      <c r="F102" s="161"/>
      <c r="G102" s="161"/>
    </row>
    <row r="103" spans="1:8">
      <c r="C103" s="27"/>
      <c r="D103" s="22"/>
      <c r="H103" s="114"/>
    </row>
    <row r="104" spans="1:8">
      <c r="C104" s="27"/>
      <c r="D104" s="22"/>
      <c r="H104" s="114"/>
    </row>
  </sheetData>
  <protectedRanges>
    <protectedRange password="CF3F" sqref="H11:H29 H54:H55" name="Range1_2_1_1"/>
  </protectedRanges>
  <mergeCells count="11">
    <mergeCell ref="L9:P9"/>
    <mergeCell ref="A90:J90"/>
    <mergeCell ref="A1:P1"/>
    <mergeCell ref="A2:P2"/>
    <mergeCell ref="A9:A10"/>
    <mergeCell ref="B9:B10"/>
    <mergeCell ref="O7:P7"/>
    <mergeCell ref="C9:C10"/>
    <mergeCell ref="D9:D10"/>
    <mergeCell ref="E9:E10"/>
    <mergeCell ref="F9:K9"/>
  </mergeCells>
  <pageMargins left="0.35433070866141736" right="0.11811023622047245" top="0.74803149606299213" bottom="0.43307086614173229" header="0.31496062992125984" footer="0.19685039370078741"/>
  <pageSetup paperSize="9" scale="90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T74"/>
  <sheetViews>
    <sheetView topLeftCell="A73" zoomScale="80" zoomScaleNormal="80" workbookViewId="0">
      <selection activeCell="I64" sqref="I64"/>
    </sheetView>
  </sheetViews>
  <sheetFormatPr defaultRowHeight="15"/>
  <cols>
    <col min="1" max="1" width="4.42578125" customWidth="1"/>
    <col min="2" max="2" width="6.42578125" customWidth="1"/>
    <col min="3" max="3" width="35.7109375" customWidth="1"/>
    <col min="4" max="4" width="5.28515625" customWidth="1"/>
    <col min="5" max="5" width="9.5703125" customWidth="1"/>
    <col min="6" max="6" width="5.7109375" customWidth="1"/>
    <col min="7" max="7" width="8" customWidth="1"/>
    <col min="8" max="8" width="6.7109375" customWidth="1"/>
    <col min="9" max="9" width="9" customWidth="1"/>
    <col min="10" max="10" width="7.140625" customWidth="1"/>
    <col min="12" max="12" width="7.28515625" customWidth="1"/>
    <col min="13" max="13" width="9.140625" customWidth="1"/>
    <col min="14" max="14" width="8" customWidth="1"/>
    <col min="16" max="16" width="11.140625" customWidth="1"/>
    <col min="17" max="17" width="7.85546875" customWidth="1"/>
    <col min="18" max="18" width="9.85546875" customWidth="1"/>
    <col min="20" max="20" width="10" hidden="1" customWidth="1"/>
    <col min="21" max="21" width="12" bestFit="1" customWidth="1"/>
  </cols>
  <sheetData>
    <row r="1" spans="1:20" ht="15.75">
      <c r="A1" s="595" t="s">
        <v>601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595"/>
    </row>
    <row r="2" spans="1:20">
      <c r="A2" s="637" t="s">
        <v>306</v>
      </c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  <c r="Q2" s="637"/>
      <c r="R2" s="637"/>
    </row>
    <row r="3" spans="1:20" ht="16.5">
      <c r="A3" s="2"/>
      <c r="B3" s="2"/>
      <c r="C3" s="2"/>
      <c r="D3" s="2"/>
      <c r="E3" s="2"/>
      <c r="F3" s="2"/>
      <c r="G3" s="2"/>
      <c r="H3" s="2"/>
      <c r="I3" s="554" t="s">
        <v>723</v>
      </c>
      <c r="J3" s="2"/>
      <c r="K3" s="2"/>
      <c r="L3" s="2"/>
      <c r="M3" s="2"/>
      <c r="N3" s="2"/>
      <c r="O3" s="2"/>
      <c r="P3" s="2"/>
      <c r="Q3" s="2"/>
      <c r="R3" s="2"/>
    </row>
    <row r="4" spans="1:20">
      <c r="A4" s="99" t="s">
        <v>707</v>
      </c>
      <c r="B4" s="186"/>
      <c r="C4" s="154"/>
      <c r="D4" s="154"/>
      <c r="E4" s="154"/>
      <c r="F4" s="75"/>
      <c r="G4" s="4"/>
      <c r="H4" s="4"/>
      <c r="L4" s="4"/>
      <c r="M4" s="4"/>
      <c r="N4" s="4"/>
      <c r="O4" s="5"/>
      <c r="P4" s="5"/>
      <c r="Q4" s="4"/>
      <c r="R4" s="5"/>
    </row>
    <row r="5" spans="1:20">
      <c r="A5" s="75" t="s">
        <v>606</v>
      </c>
      <c r="B5" s="75"/>
      <c r="C5" s="186"/>
      <c r="D5" s="154"/>
      <c r="E5" s="154"/>
      <c r="F5" s="154"/>
      <c r="G5" s="17"/>
      <c r="H5" s="4"/>
      <c r="I5" s="4"/>
      <c r="L5" s="4"/>
      <c r="M5" s="4"/>
      <c r="N5" s="4"/>
      <c r="O5" s="126"/>
      <c r="P5" s="6"/>
      <c r="Q5" s="127"/>
      <c r="R5" s="8"/>
    </row>
    <row r="6" spans="1:20">
      <c r="A6" s="73" t="s">
        <v>171</v>
      </c>
      <c r="B6" s="73"/>
      <c r="C6" s="186"/>
      <c r="D6" s="154"/>
      <c r="E6" s="154"/>
      <c r="F6" s="154"/>
      <c r="G6" s="17"/>
      <c r="H6" s="9"/>
      <c r="I6" s="9"/>
      <c r="L6" s="9"/>
      <c r="M6" s="9"/>
      <c r="N6" s="9"/>
      <c r="O6" s="4"/>
      <c r="P6" s="4"/>
      <c r="Q6" s="4"/>
      <c r="R6" s="4"/>
    </row>
    <row r="7" spans="1:20">
      <c r="A7" s="73" t="s">
        <v>718</v>
      </c>
      <c r="B7" s="125"/>
      <c r="C7" s="125"/>
      <c r="D7" s="125"/>
      <c r="E7" s="17"/>
      <c r="F7" s="17"/>
      <c r="G7" s="17"/>
      <c r="H7" s="73"/>
      <c r="I7" s="73"/>
      <c r="L7" s="73"/>
      <c r="M7" s="73"/>
      <c r="N7" s="73"/>
      <c r="O7" s="74"/>
      <c r="P7" s="74"/>
      <c r="Q7" s="598"/>
      <c r="R7" s="598"/>
    </row>
    <row r="8" spans="1:20" ht="27" customHeight="1">
      <c r="A8" s="9"/>
      <c r="B8" s="17"/>
      <c r="C8" s="17"/>
      <c r="D8" s="17"/>
      <c r="E8" s="17"/>
      <c r="F8" s="17"/>
      <c r="G8" s="17"/>
      <c r="H8" s="73"/>
      <c r="I8" s="73"/>
      <c r="L8" s="73"/>
      <c r="M8" s="73"/>
      <c r="N8" s="73"/>
      <c r="O8" s="75"/>
      <c r="P8" s="75"/>
      <c r="Q8" s="75"/>
      <c r="R8" s="76"/>
    </row>
    <row r="9" spans="1:20">
      <c r="A9" s="652" t="s">
        <v>27</v>
      </c>
      <c r="B9" s="654" t="s">
        <v>64</v>
      </c>
      <c r="C9" s="656" t="s">
        <v>0</v>
      </c>
      <c r="D9" s="541"/>
      <c r="E9" s="542"/>
      <c r="F9" s="658" t="s">
        <v>1</v>
      </c>
      <c r="G9" s="660" t="s">
        <v>2</v>
      </c>
      <c r="H9" s="613" t="s">
        <v>12</v>
      </c>
      <c r="I9" s="614"/>
      <c r="J9" s="614"/>
      <c r="K9" s="614"/>
      <c r="L9" s="614"/>
      <c r="M9" s="615"/>
      <c r="N9" s="618" t="s">
        <v>13</v>
      </c>
      <c r="O9" s="618"/>
      <c r="P9" s="618"/>
      <c r="Q9" s="618"/>
      <c r="R9" s="618"/>
    </row>
    <row r="10" spans="1:20" ht="106.5" customHeight="1">
      <c r="A10" s="653"/>
      <c r="B10" s="655"/>
      <c r="C10" s="657"/>
      <c r="D10" s="543"/>
      <c r="E10" s="544"/>
      <c r="F10" s="659"/>
      <c r="G10" s="661"/>
      <c r="H10" s="115" t="s">
        <v>65</v>
      </c>
      <c r="I10" s="115" t="s">
        <v>719</v>
      </c>
      <c r="J10" s="115" t="s">
        <v>66</v>
      </c>
      <c r="K10" s="115" t="s">
        <v>77</v>
      </c>
      <c r="L10" s="115" t="s">
        <v>67</v>
      </c>
      <c r="M10" s="115" t="s">
        <v>68</v>
      </c>
      <c r="N10" s="115" t="s">
        <v>69</v>
      </c>
      <c r="O10" s="115" t="s">
        <v>66</v>
      </c>
      <c r="P10" s="115" t="s">
        <v>70</v>
      </c>
      <c r="Q10" s="115" t="s">
        <v>67</v>
      </c>
      <c r="R10" s="115" t="s">
        <v>71</v>
      </c>
    </row>
    <row r="11" spans="1:20" ht="29.25" customHeight="1">
      <c r="A11" s="534">
        <v>0</v>
      </c>
      <c r="B11" s="545"/>
      <c r="C11" s="514" t="s">
        <v>306</v>
      </c>
      <c r="D11" s="546"/>
      <c r="E11" s="547"/>
      <c r="F11" s="261"/>
      <c r="G11" s="261"/>
      <c r="H11" s="263"/>
      <c r="I11" s="263"/>
      <c r="J11" s="42"/>
      <c r="K11" s="538"/>
      <c r="L11" s="538"/>
      <c r="M11" s="42"/>
      <c r="N11" s="263"/>
      <c r="O11" s="263"/>
      <c r="P11" s="263"/>
      <c r="Q11" s="263"/>
      <c r="R11" s="263"/>
      <c r="S11" s="114"/>
      <c r="T11" s="114"/>
    </row>
    <row r="12" spans="1:20" ht="51.75" customHeight="1">
      <c r="A12" s="47">
        <f>A11+1</f>
        <v>1</v>
      </c>
      <c r="B12" s="539" t="s">
        <v>121</v>
      </c>
      <c r="C12" s="407" t="s">
        <v>449</v>
      </c>
      <c r="D12" s="408"/>
      <c r="E12" s="408" t="s">
        <v>450</v>
      </c>
      <c r="F12" s="254" t="s">
        <v>75</v>
      </c>
      <c r="G12" s="254">
        <v>1</v>
      </c>
      <c r="H12" s="64">
        <v>0</v>
      </c>
      <c r="I12" s="64">
        <v>0</v>
      </c>
      <c r="J12" s="52">
        <f>ROUND(I12*H12,2)</f>
        <v>0</v>
      </c>
      <c r="K12" s="84">
        <v>0</v>
      </c>
      <c r="L12" s="84">
        <v>0</v>
      </c>
      <c r="M12" s="52">
        <f>ROUND(J12+K12+L12,2)</f>
        <v>0</v>
      </c>
      <c r="N12" s="64">
        <f>ROUND(H12*G12,2)</f>
        <v>0</v>
      </c>
      <c r="O12" s="64">
        <f>ROUND(G12*J12,2)</f>
        <v>0</v>
      </c>
      <c r="P12" s="64">
        <f>ROUND(G12*K12,2)</f>
        <v>0</v>
      </c>
      <c r="Q12" s="64">
        <f>ROUND(G12*L12,2)</f>
        <v>0</v>
      </c>
      <c r="R12" s="64">
        <f>ROUND(O12+P12+Q12,2)</f>
        <v>0</v>
      </c>
      <c r="S12" s="114"/>
      <c r="T12" s="114">
        <v>14994</v>
      </c>
    </row>
    <row r="13" spans="1:20" ht="26.25" customHeight="1">
      <c r="A13" s="47">
        <f t="shared" ref="A13:A59" si="0">A12+1</f>
        <v>2</v>
      </c>
      <c r="B13" s="539" t="s">
        <v>121</v>
      </c>
      <c r="C13" s="407" t="s">
        <v>451</v>
      </c>
      <c r="D13" s="408"/>
      <c r="E13" s="408"/>
      <c r="F13" s="254" t="s">
        <v>141</v>
      </c>
      <c r="G13" s="254">
        <v>1</v>
      </c>
      <c r="H13" s="64">
        <v>0</v>
      </c>
      <c r="I13" s="64">
        <v>0</v>
      </c>
      <c r="J13" s="52">
        <f t="shared" ref="J13:J59" si="1">ROUND(I13*H13,2)</f>
        <v>0</v>
      </c>
      <c r="K13" s="84">
        <v>0</v>
      </c>
      <c r="L13" s="84">
        <v>0</v>
      </c>
      <c r="M13" s="52">
        <f>ROUND(J13+K13+L13,2)</f>
        <v>0</v>
      </c>
      <c r="N13" s="64">
        <f>ROUND(H13*G13,2)</f>
        <v>0</v>
      </c>
      <c r="O13" s="64">
        <f>ROUND(G13*J13,2)</f>
        <v>0</v>
      </c>
      <c r="P13" s="64">
        <f>ROUND(G13*K13,2)</f>
        <v>0</v>
      </c>
      <c r="Q13" s="64">
        <f t="shared" ref="Q13:Q58" si="2">ROUND(G13*L13,2)</f>
        <v>0</v>
      </c>
      <c r="R13" s="64">
        <f t="shared" ref="R13:R51" si="3">ROUND(O13+P13+Q13,2)</f>
        <v>0</v>
      </c>
      <c r="S13" s="114"/>
      <c r="T13" s="114">
        <v>19.72</v>
      </c>
    </row>
    <row r="14" spans="1:20" ht="66" customHeight="1">
      <c r="A14" s="47">
        <f t="shared" si="0"/>
        <v>3</v>
      </c>
      <c r="B14" s="539" t="s">
        <v>121</v>
      </c>
      <c r="C14" s="407" t="s">
        <v>452</v>
      </c>
      <c r="D14" s="408"/>
      <c r="E14" s="408" t="s">
        <v>453</v>
      </c>
      <c r="F14" s="254" t="s">
        <v>75</v>
      </c>
      <c r="G14" s="257">
        <v>1</v>
      </c>
      <c r="H14" s="64">
        <v>0</v>
      </c>
      <c r="I14" s="64">
        <v>0</v>
      </c>
      <c r="J14" s="52">
        <f t="shared" si="1"/>
        <v>0</v>
      </c>
      <c r="K14" s="84">
        <v>0</v>
      </c>
      <c r="L14" s="84">
        <v>0</v>
      </c>
      <c r="M14" s="52">
        <f t="shared" ref="M14:M20" si="4">ROUND(J14+K14+L14,2)</f>
        <v>0</v>
      </c>
      <c r="N14" s="64">
        <f t="shared" ref="N14:N20" si="5">ROUND(H14*G14,2)</f>
        <v>0</v>
      </c>
      <c r="O14" s="64">
        <f t="shared" ref="O14:O20" si="6">ROUND(G14*J14,2)</f>
        <v>0</v>
      </c>
      <c r="P14" s="64">
        <f t="shared" ref="P14:P20" si="7">ROUND(G14*K14,2)</f>
        <v>0</v>
      </c>
      <c r="Q14" s="64">
        <f t="shared" si="2"/>
        <v>0</v>
      </c>
      <c r="R14" s="64">
        <f t="shared" si="3"/>
        <v>0</v>
      </c>
      <c r="S14" s="114"/>
      <c r="T14" s="114">
        <v>920</v>
      </c>
    </row>
    <row r="15" spans="1:20" ht="63.75" customHeight="1">
      <c r="A15" s="47">
        <f t="shared" si="0"/>
        <v>4</v>
      </c>
      <c r="B15" s="539" t="s">
        <v>121</v>
      </c>
      <c r="C15" s="407" t="s">
        <v>454</v>
      </c>
      <c r="D15" s="408"/>
      <c r="E15" s="408" t="s">
        <v>455</v>
      </c>
      <c r="F15" s="254" t="s">
        <v>75</v>
      </c>
      <c r="G15" s="257">
        <v>1</v>
      </c>
      <c r="H15" s="64">
        <v>0</v>
      </c>
      <c r="I15" s="64">
        <v>0</v>
      </c>
      <c r="J15" s="52">
        <f t="shared" si="1"/>
        <v>0</v>
      </c>
      <c r="K15" s="84">
        <v>0</v>
      </c>
      <c r="L15" s="84">
        <v>0</v>
      </c>
      <c r="M15" s="52">
        <f t="shared" si="4"/>
        <v>0</v>
      </c>
      <c r="N15" s="64">
        <f t="shared" si="5"/>
        <v>0</v>
      </c>
      <c r="O15" s="64">
        <f t="shared" si="6"/>
        <v>0</v>
      </c>
      <c r="P15" s="64">
        <f t="shared" si="7"/>
        <v>0</v>
      </c>
      <c r="Q15" s="64">
        <f t="shared" si="2"/>
        <v>0</v>
      </c>
      <c r="R15" s="64">
        <f t="shared" si="3"/>
        <v>0</v>
      </c>
      <c r="S15" s="114"/>
      <c r="T15" s="114">
        <v>2700</v>
      </c>
    </row>
    <row r="16" spans="1:20" ht="89.25">
      <c r="A16" s="47">
        <f t="shared" si="0"/>
        <v>5</v>
      </c>
      <c r="B16" s="539" t="s">
        <v>121</v>
      </c>
      <c r="C16" s="407" t="s">
        <v>456</v>
      </c>
      <c r="D16" s="408"/>
      <c r="E16" s="408" t="s">
        <v>457</v>
      </c>
      <c r="F16" s="254" t="s">
        <v>75</v>
      </c>
      <c r="G16" s="257">
        <v>1</v>
      </c>
      <c r="H16" s="64">
        <v>0</v>
      </c>
      <c r="I16" s="64">
        <v>0</v>
      </c>
      <c r="J16" s="52">
        <f t="shared" si="1"/>
        <v>0</v>
      </c>
      <c r="K16" s="84">
        <v>0</v>
      </c>
      <c r="L16" s="84">
        <v>0</v>
      </c>
      <c r="M16" s="52">
        <f t="shared" si="4"/>
        <v>0</v>
      </c>
      <c r="N16" s="64">
        <f>ROUND(H16*G16,2)</f>
        <v>0</v>
      </c>
      <c r="O16" s="64">
        <f t="shared" si="6"/>
        <v>0</v>
      </c>
      <c r="P16" s="64">
        <f t="shared" si="7"/>
        <v>0</v>
      </c>
      <c r="Q16" s="64">
        <f t="shared" si="2"/>
        <v>0</v>
      </c>
      <c r="R16" s="64">
        <f t="shared" si="3"/>
        <v>0</v>
      </c>
      <c r="S16" s="114"/>
      <c r="T16" s="114">
        <v>3900</v>
      </c>
    </row>
    <row r="17" spans="1:20" ht="38.25">
      <c r="A17" s="47">
        <f t="shared" si="0"/>
        <v>6</v>
      </c>
      <c r="B17" s="539" t="s">
        <v>121</v>
      </c>
      <c r="C17" s="407" t="s">
        <v>458</v>
      </c>
      <c r="D17" s="409"/>
      <c r="E17" s="408" t="s">
        <v>459</v>
      </c>
      <c r="F17" s="254" t="s">
        <v>141</v>
      </c>
      <c r="G17" s="257">
        <v>1</v>
      </c>
      <c r="H17" s="64">
        <v>0</v>
      </c>
      <c r="I17" s="64">
        <v>0</v>
      </c>
      <c r="J17" s="52">
        <f t="shared" si="1"/>
        <v>0</v>
      </c>
      <c r="K17" s="84">
        <v>0</v>
      </c>
      <c r="L17" s="84">
        <v>0</v>
      </c>
      <c r="M17" s="52">
        <f t="shared" si="4"/>
        <v>0</v>
      </c>
      <c r="N17" s="64">
        <f t="shared" si="5"/>
        <v>0</v>
      </c>
      <c r="O17" s="64">
        <f t="shared" si="6"/>
        <v>0</v>
      </c>
      <c r="P17" s="64">
        <f t="shared" si="7"/>
        <v>0</v>
      </c>
      <c r="Q17" s="64">
        <f t="shared" si="2"/>
        <v>0</v>
      </c>
      <c r="R17" s="64">
        <f t="shared" si="3"/>
        <v>0</v>
      </c>
      <c r="S17" s="114"/>
      <c r="T17" s="114">
        <v>496.24</v>
      </c>
    </row>
    <row r="18" spans="1:20" ht="38.25">
      <c r="A18" s="47">
        <f t="shared" si="0"/>
        <v>7</v>
      </c>
      <c r="B18" s="539" t="s">
        <v>121</v>
      </c>
      <c r="C18" s="407" t="s">
        <v>460</v>
      </c>
      <c r="D18" s="409"/>
      <c r="E18" s="408" t="s">
        <v>461</v>
      </c>
      <c r="F18" s="254" t="s">
        <v>141</v>
      </c>
      <c r="G18" s="257">
        <v>1</v>
      </c>
      <c r="H18" s="64">
        <v>0</v>
      </c>
      <c r="I18" s="64">
        <v>0</v>
      </c>
      <c r="J18" s="52">
        <f t="shared" si="1"/>
        <v>0</v>
      </c>
      <c r="K18" s="84">
        <v>0</v>
      </c>
      <c r="L18" s="84">
        <v>0</v>
      </c>
      <c r="M18" s="52">
        <f t="shared" si="4"/>
        <v>0</v>
      </c>
      <c r="N18" s="64">
        <f t="shared" si="5"/>
        <v>0</v>
      </c>
      <c r="O18" s="64">
        <f t="shared" si="6"/>
        <v>0</v>
      </c>
      <c r="P18" s="64">
        <f t="shared" si="7"/>
        <v>0</v>
      </c>
      <c r="Q18" s="64">
        <f t="shared" si="2"/>
        <v>0</v>
      </c>
      <c r="R18" s="64">
        <f t="shared" si="3"/>
        <v>0</v>
      </c>
      <c r="S18" s="114"/>
      <c r="T18" s="114">
        <v>408.32</v>
      </c>
    </row>
    <row r="19" spans="1:20" ht="38.25">
      <c r="A19" s="47">
        <f t="shared" si="0"/>
        <v>8</v>
      </c>
      <c r="B19" s="539" t="s">
        <v>121</v>
      </c>
      <c r="C19" s="407" t="s">
        <v>462</v>
      </c>
      <c r="D19" s="409"/>
      <c r="E19" s="408" t="s">
        <v>463</v>
      </c>
      <c r="F19" s="254" t="s">
        <v>141</v>
      </c>
      <c r="G19" s="257">
        <v>1</v>
      </c>
      <c r="H19" s="64">
        <v>0</v>
      </c>
      <c r="I19" s="64">
        <v>0</v>
      </c>
      <c r="J19" s="52">
        <f t="shared" si="1"/>
        <v>0</v>
      </c>
      <c r="K19" s="84">
        <v>0</v>
      </c>
      <c r="L19" s="84">
        <v>0</v>
      </c>
      <c r="M19" s="52">
        <f t="shared" si="4"/>
        <v>0</v>
      </c>
      <c r="N19" s="64">
        <f t="shared" si="5"/>
        <v>0</v>
      </c>
      <c r="O19" s="64">
        <f t="shared" si="6"/>
        <v>0</v>
      </c>
      <c r="P19" s="64">
        <f t="shared" si="7"/>
        <v>0</v>
      </c>
      <c r="Q19" s="64">
        <f t="shared" si="2"/>
        <v>0</v>
      </c>
      <c r="R19" s="64">
        <f t="shared" si="3"/>
        <v>0</v>
      </c>
      <c r="S19" s="114"/>
      <c r="T19" s="265">
        <v>301.55</v>
      </c>
    </row>
    <row r="20" spans="1:20" ht="38.25">
      <c r="A20" s="47">
        <f t="shared" si="0"/>
        <v>9</v>
      </c>
      <c r="B20" s="539" t="s">
        <v>121</v>
      </c>
      <c r="C20" s="407" t="s">
        <v>464</v>
      </c>
      <c r="D20" s="409"/>
      <c r="E20" s="408" t="s">
        <v>465</v>
      </c>
      <c r="F20" s="254" t="s">
        <v>141</v>
      </c>
      <c r="G20" s="260">
        <v>1</v>
      </c>
      <c r="H20" s="64">
        <v>0</v>
      </c>
      <c r="I20" s="64">
        <v>0</v>
      </c>
      <c r="J20" s="52">
        <f t="shared" si="1"/>
        <v>0</v>
      </c>
      <c r="K20" s="84">
        <v>0</v>
      </c>
      <c r="L20" s="84">
        <v>0</v>
      </c>
      <c r="M20" s="52">
        <f t="shared" si="4"/>
        <v>0</v>
      </c>
      <c r="N20" s="64">
        <f t="shared" si="5"/>
        <v>0</v>
      </c>
      <c r="O20" s="64">
        <f t="shared" si="6"/>
        <v>0</v>
      </c>
      <c r="P20" s="64">
        <f t="shared" si="7"/>
        <v>0</v>
      </c>
      <c r="Q20" s="64">
        <f t="shared" si="2"/>
        <v>0</v>
      </c>
      <c r="R20" s="64">
        <f t="shared" si="3"/>
        <v>0</v>
      </c>
      <c r="S20" s="114"/>
      <c r="T20" s="114">
        <v>196.6</v>
      </c>
    </row>
    <row r="21" spans="1:20" ht="25.5">
      <c r="A21" s="47">
        <f t="shared" si="0"/>
        <v>10</v>
      </c>
      <c r="B21" s="539" t="s">
        <v>121</v>
      </c>
      <c r="C21" s="407" t="s">
        <v>466</v>
      </c>
      <c r="D21" s="408"/>
      <c r="E21" s="408" t="s">
        <v>467</v>
      </c>
      <c r="F21" s="254" t="s">
        <v>141</v>
      </c>
      <c r="G21" s="264">
        <v>1</v>
      </c>
      <c r="H21" s="64">
        <v>0</v>
      </c>
      <c r="I21" s="64">
        <v>0</v>
      </c>
      <c r="J21" s="52">
        <f t="shared" si="1"/>
        <v>0</v>
      </c>
      <c r="K21" s="84">
        <v>0</v>
      </c>
      <c r="L21" s="84">
        <v>0</v>
      </c>
      <c r="M21" s="52">
        <f>ROUND(J21+K21+L21,2)</f>
        <v>0</v>
      </c>
      <c r="N21" s="64">
        <f>ROUND(H21*G21,2)</f>
        <v>0</v>
      </c>
      <c r="O21" s="64">
        <f>ROUND(G21*J21,2)</f>
        <v>0</v>
      </c>
      <c r="P21" s="64">
        <f>ROUND(G21*K21,2)</f>
        <v>0</v>
      </c>
      <c r="Q21" s="64">
        <f t="shared" si="2"/>
        <v>0</v>
      </c>
      <c r="R21" s="64">
        <f>ROUND(O21+P21+Q21,2)</f>
        <v>0</v>
      </c>
      <c r="S21" s="114"/>
      <c r="T21" s="114">
        <v>641</v>
      </c>
    </row>
    <row r="22" spans="1:20" ht="25.5">
      <c r="A22" s="47">
        <f t="shared" si="0"/>
        <v>11</v>
      </c>
      <c r="B22" s="539" t="s">
        <v>121</v>
      </c>
      <c r="C22" s="407" t="s">
        <v>468</v>
      </c>
      <c r="D22" s="408"/>
      <c r="E22" s="408" t="s">
        <v>469</v>
      </c>
      <c r="F22" s="261" t="s">
        <v>75</v>
      </c>
      <c r="G22" s="262">
        <v>1</v>
      </c>
      <c r="H22" s="64">
        <v>0</v>
      </c>
      <c r="I22" s="64">
        <v>0</v>
      </c>
      <c r="J22" s="52">
        <f t="shared" si="1"/>
        <v>0</v>
      </c>
      <c r="K22" s="84">
        <v>0</v>
      </c>
      <c r="L22" s="84">
        <v>0</v>
      </c>
      <c r="M22" s="52">
        <f t="shared" ref="M22:M52" si="8">ROUND(J22+K22+L22,2)</f>
        <v>0</v>
      </c>
      <c r="N22" s="64">
        <f t="shared" ref="N22:N52" si="9">ROUND(H22*G22,2)</f>
        <v>0</v>
      </c>
      <c r="O22" s="64">
        <f t="shared" ref="O22:O52" si="10">ROUND(G22*J22,2)</f>
        <v>0</v>
      </c>
      <c r="P22" s="64">
        <f t="shared" ref="P22:P52" si="11">ROUND(G22*K22,2)</f>
        <v>0</v>
      </c>
      <c r="Q22" s="64">
        <f t="shared" si="2"/>
        <v>0</v>
      </c>
      <c r="R22" s="64">
        <f t="shared" si="3"/>
        <v>0</v>
      </c>
      <c r="S22" s="114"/>
      <c r="T22" s="114">
        <v>51</v>
      </c>
    </row>
    <row r="23" spans="1:20" ht="78.75" customHeight="1">
      <c r="A23" s="47">
        <f t="shared" si="0"/>
        <v>12</v>
      </c>
      <c r="B23" s="539" t="s">
        <v>121</v>
      </c>
      <c r="C23" s="410" t="s">
        <v>470</v>
      </c>
      <c r="D23" s="409" t="s">
        <v>128</v>
      </c>
      <c r="E23" s="409"/>
      <c r="F23" s="254" t="s">
        <v>75</v>
      </c>
      <c r="G23" s="257">
        <v>1</v>
      </c>
      <c r="H23" s="64">
        <v>0</v>
      </c>
      <c r="I23" s="64">
        <v>0</v>
      </c>
      <c r="J23" s="52">
        <f t="shared" si="1"/>
        <v>0</v>
      </c>
      <c r="K23" s="84">
        <v>0</v>
      </c>
      <c r="L23" s="84">
        <v>0</v>
      </c>
      <c r="M23" s="52">
        <f t="shared" si="8"/>
        <v>0</v>
      </c>
      <c r="N23" s="64">
        <f t="shared" si="9"/>
        <v>0</v>
      </c>
      <c r="O23" s="64">
        <f t="shared" si="10"/>
        <v>0</v>
      </c>
      <c r="P23" s="64">
        <f t="shared" si="11"/>
        <v>0</v>
      </c>
      <c r="Q23" s="64">
        <f t="shared" si="2"/>
        <v>0</v>
      </c>
      <c r="R23" s="64">
        <f t="shared" si="3"/>
        <v>0</v>
      </c>
      <c r="T23">
        <v>380</v>
      </c>
    </row>
    <row r="24" spans="1:20" ht="26.25" customHeight="1">
      <c r="A24" s="47">
        <f t="shared" si="0"/>
        <v>13</v>
      </c>
      <c r="B24" s="539" t="s">
        <v>121</v>
      </c>
      <c r="C24" s="407" t="s">
        <v>471</v>
      </c>
      <c r="D24" s="408"/>
      <c r="E24" s="408" t="s">
        <v>472</v>
      </c>
      <c r="F24" s="254" t="s">
        <v>141</v>
      </c>
      <c r="G24" s="257">
        <v>1</v>
      </c>
      <c r="H24" s="64">
        <v>0</v>
      </c>
      <c r="I24" s="64">
        <v>0</v>
      </c>
      <c r="J24" s="52">
        <f t="shared" si="1"/>
        <v>0</v>
      </c>
      <c r="K24" s="84">
        <v>0</v>
      </c>
      <c r="L24" s="84">
        <v>0</v>
      </c>
      <c r="M24" s="52">
        <f t="shared" si="8"/>
        <v>0</v>
      </c>
      <c r="N24" s="64">
        <f>ROUND(H24*G24,2)</f>
        <v>0</v>
      </c>
      <c r="O24" s="64">
        <f>ROUND(G24*J24,2)</f>
        <v>0</v>
      </c>
      <c r="P24" s="64">
        <f>ROUND(G24*K24,2)</f>
        <v>0</v>
      </c>
      <c r="Q24" s="64">
        <f t="shared" si="2"/>
        <v>0</v>
      </c>
      <c r="R24" s="64">
        <f>ROUND(O24+P24+Q24,2)</f>
        <v>0</v>
      </c>
      <c r="T24">
        <v>155</v>
      </c>
    </row>
    <row r="25" spans="1:20" ht="25.5">
      <c r="A25" s="47">
        <f t="shared" si="0"/>
        <v>14</v>
      </c>
      <c r="B25" s="539" t="s">
        <v>121</v>
      </c>
      <c r="C25" s="407" t="s">
        <v>473</v>
      </c>
      <c r="D25" s="408" t="s">
        <v>130</v>
      </c>
      <c r="E25" s="408" t="s">
        <v>474</v>
      </c>
      <c r="F25" s="254" t="s">
        <v>141</v>
      </c>
      <c r="G25" s="257">
        <v>2</v>
      </c>
      <c r="H25" s="64">
        <v>0</v>
      </c>
      <c r="I25" s="64">
        <v>0</v>
      </c>
      <c r="J25" s="52">
        <f t="shared" si="1"/>
        <v>0</v>
      </c>
      <c r="K25" s="84">
        <v>0</v>
      </c>
      <c r="L25" s="84">
        <v>0</v>
      </c>
      <c r="M25" s="52">
        <f t="shared" si="8"/>
        <v>0</v>
      </c>
      <c r="N25" s="64">
        <f t="shared" si="9"/>
        <v>0</v>
      </c>
      <c r="O25" s="64">
        <f t="shared" si="10"/>
        <v>0</v>
      </c>
      <c r="P25" s="64">
        <f t="shared" si="11"/>
        <v>0</v>
      </c>
      <c r="Q25" s="64">
        <f t="shared" si="2"/>
        <v>0</v>
      </c>
      <c r="R25" s="64">
        <f t="shared" si="3"/>
        <v>0</v>
      </c>
      <c r="T25">
        <v>13.81</v>
      </c>
    </row>
    <row r="26" spans="1:20" ht="30" customHeight="1">
      <c r="A26" s="47">
        <f t="shared" si="0"/>
        <v>15</v>
      </c>
      <c r="B26" s="539" t="s">
        <v>121</v>
      </c>
      <c r="C26" s="407" t="s">
        <v>475</v>
      </c>
      <c r="D26" s="408" t="s">
        <v>128</v>
      </c>
      <c r="E26" s="408" t="s">
        <v>476</v>
      </c>
      <c r="F26" s="254" t="s">
        <v>141</v>
      </c>
      <c r="G26" s="257">
        <v>2</v>
      </c>
      <c r="H26" s="64">
        <v>0</v>
      </c>
      <c r="I26" s="64">
        <v>0</v>
      </c>
      <c r="J26" s="52">
        <f t="shared" si="1"/>
        <v>0</v>
      </c>
      <c r="K26" s="84">
        <v>0</v>
      </c>
      <c r="L26" s="84">
        <v>0</v>
      </c>
      <c r="M26" s="52">
        <f t="shared" si="8"/>
        <v>0</v>
      </c>
      <c r="N26" s="64">
        <f>ROUND(H26*G26,2)</f>
        <v>0</v>
      </c>
      <c r="O26" s="64">
        <f>ROUND(G26*J26,2)</f>
        <v>0</v>
      </c>
      <c r="P26" s="64">
        <f>ROUND(G26*K26,2)</f>
        <v>0</v>
      </c>
      <c r="Q26" s="64">
        <f t="shared" si="2"/>
        <v>0</v>
      </c>
      <c r="R26" s="64">
        <f>ROUND(O26+P26+Q26,2)</f>
        <v>0</v>
      </c>
      <c r="T26">
        <v>11</v>
      </c>
    </row>
    <row r="27" spans="1:20" ht="76.5">
      <c r="A27" s="47">
        <f t="shared" si="0"/>
        <v>16</v>
      </c>
      <c r="B27" s="539" t="s">
        <v>121</v>
      </c>
      <c r="C27" s="407" t="s">
        <v>477</v>
      </c>
      <c r="D27" s="408"/>
      <c r="E27" s="408" t="s">
        <v>478</v>
      </c>
      <c r="F27" s="254" t="s">
        <v>141</v>
      </c>
      <c r="G27" s="257">
        <v>1</v>
      </c>
      <c r="H27" s="64">
        <v>0</v>
      </c>
      <c r="I27" s="64">
        <v>0</v>
      </c>
      <c r="J27" s="52">
        <f t="shared" si="1"/>
        <v>0</v>
      </c>
      <c r="K27" s="84">
        <v>0</v>
      </c>
      <c r="L27" s="84">
        <v>0</v>
      </c>
      <c r="M27" s="52">
        <f t="shared" si="8"/>
        <v>0</v>
      </c>
      <c r="N27" s="64">
        <f>ROUND(H27*G27,2)</f>
        <v>0</v>
      </c>
      <c r="O27" s="64">
        <f>ROUND(G27*J27,2)</f>
        <v>0</v>
      </c>
      <c r="P27" s="64">
        <f>ROUND(G27*K27,2)</f>
        <v>0</v>
      </c>
      <c r="Q27" s="64">
        <f t="shared" si="2"/>
        <v>0</v>
      </c>
      <c r="R27" s="64">
        <f>ROUND(O27+P27+Q27,2)</f>
        <v>0</v>
      </c>
      <c r="T27">
        <v>260</v>
      </c>
    </row>
    <row r="28" spans="1:20" ht="63.75">
      <c r="A28" s="47">
        <f t="shared" si="0"/>
        <v>17</v>
      </c>
      <c r="B28" s="539" t="s">
        <v>121</v>
      </c>
      <c r="C28" s="407" t="s">
        <v>477</v>
      </c>
      <c r="D28" s="408"/>
      <c r="E28" s="408" t="s">
        <v>479</v>
      </c>
      <c r="F28" s="254" t="s">
        <v>75</v>
      </c>
      <c r="G28" s="257">
        <v>1</v>
      </c>
      <c r="H28" s="64">
        <v>0</v>
      </c>
      <c r="I28" s="64">
        <v>0</v>
      </c>
      <c r="J28" s="52">
        <f t="shared" si="1"/>
        <v>0</v>
      </c>
      <c r="K28" s="84">
        <v>0</v>
      </c>
      <c r="L28" s="84">
        <v>0</v>
      </c>
      <c r="M28" s="52">
        <f t="shared" si="8"/>
        <v>0</v>
      </c>
      <c r="N28" s="64">
        <f t="shared" si="9"/>
        <v>0</v>
      </c>
      <c r="O28" s="64">
        <f t="shared" si="10"/>
        <v>0</v>
      </c>
      <c r="P28" s="64">
        <f t="shared" si="11"/>
        <v>0</v>
      </c>
      <c r="Q28" s="64">
        <f t="shared" si="2"/>
        <v>0</v>
      </c>
      <c r="R28" s="64">
        <f t="shared" si="3"/>
        <v>0</v>
      </c>
      <c r="T28">
        <v>160</v>
      </c>
    </row>
    <row r="29" spans="1:20" ht="63.75">
      <c r="A29" s="47">
        <f t="shared" si="0"/>
        <v>18</v>
      </c>
      <c r="B29" s="539" t="s">
        <v>121</v>
      </c>
      <c r="C29" s="407" t="s">
        <v>477</v>
      </c>
      <c r="D29" s="408"/>
      <c r="E29" s="408" t="s">
        <v>480</v>
      </c>
      <c r="F29" s="254" t="s">
        <v>141</v>
      </c>
      <c r="G29" s="257">
        <v>1</v>
      </c>
      <c r="H29" s="64">
        <v>0</v>
      </c>
      <c r="I29" s="64">
        <v>0</v>
      </c>
      <c r="J29" s="52">
        <f t="shared" si="1"/>
        <v>0</v>
      </c>
      <c r="K29" s="84">
        <v>0</v>
      </c>
      <c r="L29" s="84">
        <v>0</v>
      </c>
      <c r="M29" s="52">
        <f t="shared" si="8"/>
        <v>0</v>
      </c>
      <c r="N29" s="64">
        <f>ROUND(H29*G29,2)</f>
        <v>0</v>
      </c>
      <c r="O29" s="64">
        <f>ROUND(G29*J29,2)</f>
        <v>0</v>
      </c>
      <c r="P29" s="64">
        <f>ROUND(G29*K29,2)</f>
        <v>0</v>
      </c>
      <c r="Q29" s="64">
        <f t="shared" si="2"/>
        <v>0</v>
      </c>
      <c r="R29" s="64">
        <f>ROUND(O29+P29+Q29,2)</f>
        <v>0</v>
      </c>
      <c r="T29">
        <v>126</v>
      </c>
    </row>
    <row r="30" spans="1:20" ht="24.95" customHeight="1">
      <c r="A30" s="47">
        <f t="shared" si="0"/>
        <v>19</v>
      </c>
      <c r="B30" s="539" t="s">
        <v>121</v>
      </c>
      <c r="C30" s="407" t="s">
        <v>404</v>
      </c>
      <c r="D30" s="408" t="s">
        <v>126</v>
      </c>
      <c r="E30" s="408"/>
      <c r="F30" s="254" t="s">
        <v>141</v>
      </c>
      <c r="G30" s="408">
        <v>35</v>
      </c>
      <c r="H30" s="64">
        <v>0</v>
      </c>
      <c r="I30" s="64">
        <v>0</v>
      </c>
      <c r="J30" s="52">
        <f t="shared" si="1"/>
        <v>0</v>
      </c>
      <c r="K30" s="84">
        <v>0</v>
      </c>
      <c r="L30" s="84">
        <v>0</v>
      </c>
      <c r="M30" s="52">
        <f t="shared" si="8"/>
        <v>0</v>
      </c>
      <c r="N30" s="64">
        <f t="shared" si="9"/>
        <v>0</v>
      </c>
      <c r="O30" s="64">
        <f t="shared" si="10"/>
        <v>0</v>
      </c>
      <c r="P30" s="64">
        <f t="shared" si="11"/>
        <v>0</v>
      </c>
      <c r="Q30" s="64">
        <f t="shared" si="2"/>
        <v>0</v>
      </c>
      <c r="R30" s="64">
        <f t="shared" si="3"/>
        <v>0</v>
      </c>
      <c r="T30">
        <v>26</v>
      </c>
    </row>
    <row r="31" spans="1:20" ht="24.95" customHeight="1">
      <c r="A31" s="47">
        <f t="shared" si="0"/>
        <v>20</v>
      </c>
      <c r="B31" s="539" t="s">
        <v>121</v>
      </c>
      <c r="C31" s="407" t="s">
        <v>404</v>
      </c>
      <c r="D31" s="408" t="s">
        <v>128</v>
      </c>
      <c r="E31" s="408"/>
      <c r="F31" s="254" t="s">
        <v>141</v>
      </c>
      <c r="G31" s="408">
        <v>4</v>
      </c>
      <c r="H31" s="64">
        <v>0</v>
      </c>
      <c r="I31" s="64">
        <v>0</v>
      </c>
      <c r="J31" s="52">
        <f t="shared" si="1"/>
        <v>0</v>
      </c>
      <c r="K31" s="84">
        <v>0</v>
      </c>
      <c r="L31" s="84">
        <v>0</v>
      </c>
      <c r="M31" s="52">
        <f t="shared" si="8"/>
        <v>0</v>
      </c>
      <c r="N31" s="64">
        <f>ROUND(H31*G31,2)</f>
        <v>0</v>
      </c>
      <c r="O31" s="64">
        <f>ROUND(G31*J31,2)</f>
        <v>0</v>
      </c>
      <c r="P31" s="64">
        <f>ROUND(G31*K31,2)</f>
        <v>0</v>
      </c>
      <c r="Q31" s="64">
        <f t="shared" si="2"/>
        <v>0</v>
      </c>
      <c r="R31" s="64">
        <f>ROUND(O31+P31+Q31,2)</f>
        <v>0</v>
      </c>
      <c r="T31">
        <v>29</v>
      </c>
    </row>
    <row r="32" spans="1:20" ht="24.95" customHeight="1">
      <c r="A32" s="47">
        <f t="shared" si="0"/>
        <v>21</v>
      </c>
      <c r="B32" s="539" t="s">
        <v>121</v>
      </c>
      <c r="C32" s="407" t="s">
        <v>404</v>
      </c>
      <c r="D32" s="408" t="s">
        <v>124</v>
      </c>
      <c r="E32" s="408"/>
      <c r="F32" s="254" t="s">
        <v>141</v>
      </c>
      <c r="G32" s="408">
        <v>3</v>
      </c>
      <c r="H32" s="64">
        <v>0</v>
      </c>
      <c r="I32" s="64">
        <v>0</v>
      </c>
      <c r="J32" s="52">
        <f t="shared" si="1"/>
        <v>0</v>
      </c>
      <c r="K32" s="84">
        <v>0</v>
      </c>
      <c r="L32" s="84">
        <v>0</v>
      </c>
      <c r="M32" s="52">
        <f t="shared" si="8"/>
        <v>0</v>
      </c>
      <c r="N32" s="64">
        <f>ROUND(H32*G32,2)</f>
        <v>0</v>
      </c>
      <c r="O32" s="64">
        <f>ROUND(G32*J32,2)</f>
        <v>0</v>
      </c>
      <c r="P32" s="64">
        <f>ROUND(G32*K32,2)</f>
        <v>0</v>
      </c>
      <c r="Q32" s="64">
        <f t="shared" si="2"/>
        <v>0</v>
      </c>
      <c r="R32" s="64">
        <f>ROUND(O32+P32+Q32,2)</f>
        <v>0</v>
      </c>
      <c r="T32">
        <v>55</v>
      </c>
    </row>
    <row r="33" spans="1:20" ht="24.95" customHeight="1">
      <c r="A33" s="47">
        <f t="shared" si="0"/>
        <v>22</v>
      </c>
      <c r="B33" s="539" t="s">
        <v>121</v>
      </c>
      <c r="C33" s="407" t="s">
        <v>404</v>
      </c>
      <c r="D33" s="408" t="s">
        <v>481</v>
      </c>
      <c r="E33" s="408"/>
      <c r="F33" s="254" t="s">
        <v>141</v>
      </c>
      <c r="G33" s="408">
        <v>8</v>
      </c>
      <c r="H33" s="64">
        <v>0</v>
      </c>
      <c r="I33" s="64">
        <v>0</v>
      </c>
      <c r="J33" s="52">
        <f t="shared" si="1"/>
        <v>0</v>
      </c>
      <c r="K33" s="84">
        <v>0</v>
      </c>
      <c r="L33" s="84">
        <v>0</v>
      </c>
      <c r="M33" s="52">
        <f t="shared" si="8"/>
        <v>0</v>
      </c>
      <c r="N33" s="64">
        <f t="shared" si="9"/>
        <v>0</v>
      </c>
      <c r="O33" s="64">
        <f t="shared" si="10"/>
        <v>0</v>
      </c>
      <c r="P33" s="64">
        <f t="shared" si="11"/>
        <v>0</v>
      </c>
      <c r="Q33" s="64">
        <f t="shared" si="2"/>
        <v>0</v>
      </c>
      <c r="R33" s="64">
        <f t="shared" si="3"/>
        <v>0</v>
      </c>
      <c r="T33">
        <v>91</v>
      </c>
    </row>
    <row r="34" spans="1:20" ht="24.95" customHeight="1">
      <c r="A34" s="47">
        <f t="shared" si="0"/>
        <v>23</v>
      </c>
      <c r="B34" s="539" t="s">
        <v>121</v>
      </c>
      <c r="C34" s="407" t="s">
        <v>410</v>
      </c>
      <c r="D34" s="408" t="s">
        <v>482</v>
      </c>
      <c r="E34" s="408"/>
      <c r="F34" s="254" t="s">
        <v>141</v>
      </c>
      <c r="G34" s="408">
        <v>1</v>
      </c>
      <c r="H34" s="64">
        <v>0</v>
      </c>
      <c r="I34" s="64">
        <v>0</v>
      </c>
      <c r="J34" s="52">
        <f t="shared" si="1"/>
        <v>0</v>
      </c>
      <c r="K34" s="84">
        <v>0</v>
      </c>
      <c r="L34" s="84">
        <v>0</v>
      </c>
      <c r="M34" s="52">
        <f t="shared" si="8"/>
        <v>0</v>
      </c>
      <c r="N34" s="64">
        <f t="shared" si="9"/>
        <v>0</v>
      </c>
      <c r="O34" s="64">
        <f t="shared" si="10"/>
        <v>0</v>
      </c>
      <c r="P34" s="64">
        <f t="shared" si="11"/>
        <v>0</v>
      </c>
      <c r="Q34" s="64">
        <f t="shared" si="2"/>
        <v>0</v>
      </c>
      <c r="R34" s="64">
        <f t="shared" si="3"/>
        <v>0</v>
      </c>
      <c r="T34">
        <v>32</v>
      </c>
    </row>
    <row r="35" spans="1:20" ht="24.95" customHeight="1">
      <c r="A35" s="47">
        <f t="shared" si="0"/>
        <v>24</v>
      </c>
      <c r="B35" s="539" t="s">
        <v>121</v>
      </c>
      <c r="C35" s="407" t="s">
        <v>410</v>
      </c>
      <c r="D35" s="408" t="s">
        <v>132</v>
      </c>
      <c r="E35" s="408"/>
      <c r="F35" s="254" t="s">
        <v>141</v>
      </c>
      <c r="G35" s="408">
        <v>1</v>
      </c>
      <c r="H35" s="64">
        <v>0</v>
      </c>
      <c r="I35" s="64">
        <v>0</v>
      </c>
      <c r="J35" s="52">
        <f t="shared" si="1"/>
        <v>0</v>
      </c>
      <c r="K35" s="84">
        <v>0</v>
      </c>
      <c r="L35" s="84">
        <v>0</v>
      </c>
      <c r="M35" s="52">
        <f t="shared" si="8"/>
        <v>0</v>
      </c>
      <c r="N35" s="64">
        <f>ROUND(H35*G35,2)</f>
        <v>0</v>
      </c>
      <c r="O35" s="64">
        <f>ROUND(G35*J35,2)</f>
        <v>0</v>
      </c>
      <c r="P35" s="64">
        <f>ROUND(G35*K35,2)</f>
        <v>0</v>
      </c>
      <c r="Q35" s="64">
        <f t="shared" si="2"/>
        <v>0</v>
      </c>
      <c r="R35" s="64">
        <f>ROUND(O35+P35+Q35,2)</f>
        <v>0</v>
      </c>
      <c r="T35">
        <v>55</v>
      </c>
    </row>
    <row r="36" spans="1:20" ht="24.95" customHeight="1">
      <c r="A36" s="47">
        <f t="shared" si="0"/>
        <v>25</v>
      </c>
      <c r="B36" s="539" t="s">
        <v>121</v>
      </c>
      <c r="C36" s="407" t="s">
        <v>410</v>
      </c>
      <c r="D36" s="408" t="s">
        <v>124</v>
      </c>
      <c r="E36" s="408"/>
      <c r="F36" s="254" t="s">
        <v>141</v>
      </c>
      <c r="G36" s="408">
        <v>1</v>
      </c>
      <c r="H36" s="64">
        <v>0</v>
      </c>
      <c r="I36" s="64">
        <v>0</v>
      </c>
      <c r="J36" s="52">
        <f t="shared" si="1"/>
        <v>0</v>
      </c>
      <c r="K36" s="84">
        <v>0</v>
      </c>
      <c r="L36" s="84">
        <v>0</v>
      </c>
      <c r="M36" s="52">
        <f t="shared" si="8"/>
        <v>0</v>
      </c>
      <c r="N36" s="64">
        <f>ROUND(H36*G36,2)</f>
        <v>0</v>
      </c>
      <c r="O36" s="64">
        <f>ROUND(G36*J36,2)</f>
        <v>0</v>
      </c>
      <c r="P36" s="64">
        <f>ROUND(G36*K36,2)</f>
        <v>0</v>
      </c>
      <c r="Q36" s="64">
        <f t="shared" si="2"/>
        <v>0</v>
      </c>
      <c r="R36" s="64">
        <f>ROUND(O36+P36+Q36,2)</f>
        <v>0</v>
      </c>
      <c r="T36">
        <v>86</v>
      </c>
    </row>
    <row r="37" spans="1:20" ht="24.95" customHeight="1">
      <c r="A37" s="47">
        <f t="shared" si="0"/>
        <v>26</v>
      </c>
      <c r="B37" s="539" t="s">
        <v>121</v>
      </c>
      <c r="C37" s="407" t="s">
        <v>410</v>
      </c>
      <c r="D37" s="408" t="s">
        <v>481</v>
      </c>
      <c r="E37" s="408"/>
      <c r="F37" s="254" t="s">
        <v>141</v>
      </c>
      <c r="G37" s="408">
        <v>2</v>
      </c>
      <c r="H37" s="64">
        <v>0</v>
      </c>
      <c r="I37" s="64">
        <v>0</v>
      </c>
      <c r="J37" s="52">
        <f t="shared" si="1"/>
        <v>0</v>
      </c>
      <c r="K37" s="84">
        <v>0</v>
      </c>
      <c r="L37" s="84">
        <v>0</v>
      </c>
      <c r="M37" s="52">
        <f t="shared" si="8"/>
        <v>0</v>
      </c>
      <c r="N37" s="64">
        <f>ROUND(H37*G37,2)</f>
        <v>0</v>
      </c>
      <c r="O37" s="64">
        <f>ROUND(G37*J37,2)</f>
        <v>0</v>
      </c>
      <c r="P37" s="64">
        <f>ROUND(G37*K37,2)</f>
        <v>0</v>
      </c>
      <c r="Q37" s="64">
        <f t="shared" si="2"/>
        <v>0</v>
      </c>
      <c r="R37" s="64">
        <f>ROUND(O37+P37+Q37,2)</f>
        <v>0</v>
      </c>
      <c r="T37">
        <v>168</v>
      </c>
    </row>
    <row r="38" spans="1:20" ht="24.95" customHeight="1">
      <c r="A38" s="47">
        <f t="shared" si="0"/>
        <v>27</v>
      </c>
      <c r="B38" s="539" t="s">
        <v>121</v>
      </c>
      <c r="C38" s="407" t="s">
        <v>483</v>
      </c>
      <c r="D38" s="408" t="s">
        <v>128</v>
      </c>
      <c r="E38" s="408"/>
      <c r="F38" s="254" t="s">
        <v>141</v>
      </c>
      <c r="G38" s="408">
        <v>1</v>
      </c>
      <c r="H38" s="64">
        <v>0</v>
      </c>
      <c r="I38" s="64">
        <v>0</v>
      </c>
      <c r="J38" s="52">
        <f t="shared" si="1"/>
        <v>0</v>
      </c>
      <c r="K38" s="84">
        <v>0</v>
      </c>
      <c r="L38" s="84">
        <v>0</v>
      </c>
      <c r="M38" s="52">
        <f t="shared" si="8"/>
        <v>0</v>
      </c>
      <c r="N38" s="64">
        <f>ROUND(H38*G38,2)</f>
        <v>0</v>
      </c>
      <c r="O38" s="64">
        <f>ROUND(G38*J38,2)</f>
        <v>0</v>
      </c>
      <c r="P38" s="64">
        <f>ROUND(G38*K38,2)</f>
        <v>0</v>
      </c>
      <c r="Q38" s="64">
        <f t="shared" si="2"/>
        <v>0</v>
      </c>
      <c r="R38" s="64">
        <f>ROUND(O38+P38+Q38,2)</f>
        <v>0</v>
      </c>
      <c r="T38">
        <v>3.55</v>
      </c>
    </row>
    <row r="39" spans="1:20" ht="24.95" customHeight="1">
      <c r="A39" s="47">
        <f t="shared" si="0"/>
        <v>28</v>
      </c>
      <c r="B39" s="539" t="s">
        <v>121</v>
      </c>
      <c r="C39" s="407" t="s">
        <v>483</v>
      </c>
      <c r="D39" s="408" t="s">
        <v>124</v>
      </c>
      <c r="E39" s="408"/>
      <c r="F39" s="254" t="s">
        <v>141</v>
      </c>
      <c r="G39" s="408">
        <v>1</v>
      </c>
      <c r="H39" s="64">
        <v>0</v>
      </c>
      <c r="I39" s="64">
        <v>0</v>
      </c>
      <c r="J39" s="52">
        <f t="shared" si="1"/>
        <v>0</v>
      </c>
      <c r="K39" s="84">
        <v>0</v>
      </c>
      <c r="L39" s="84">
        <v>0</v>
      </c>
      <c r="M39" s="52">
        <f t="shared" si="8"/>
        <v>0</v>
      </c>
      <c r="N39" s="64">
        <f t="shared" si="9"/>
        <v>0</v>
      </c>
      <c r="O39" s="64">
        <f t="shared" si="10"/>
        <v>0</v>
      </c>
      <c r="P39" s="64">
        <f t="shared" si="11"/>
        <v>0</v>
      </c>
      <c r="Q39" s="64">
        <f t="shared" si="2"/>
        <v>0</v>
      </c>
      <c r="R39" s="64">
        <f t="shared" si="3"/>
        <v>0</v>
      </c>
      <c r="T39">
        <v>14</v>
      </c>
    </row>
    <row r="40" spans="1:20" ht="24.95" customHeight="1">
      <c r="A40" s="47">
        <f t="shared" si="0"/>
        <v>29</v>
      </c>
      <c r="B40" s="539" t="s">
        <v>121</v>
      </c>
      <c r="C40" s="407" t="s">
        <v>483</v>
      </c>
      <c r="D40" s="408" t="s">
        <v>481</v>
      </c>
      <c r="E40" s="408"/>
      <c r="F40" s="254" t="s">
        <v>141</v>
      </c>
      <c r="G40" s="408">
        <v>2</v>
      </c>
      <c r="H40" s="64">
        <v>0</v>
      </c>
      <c r="I40" s="64">
        <v>0</v>
      </c>
      <c r="J40" s="52">
        <f t="shared" si="1"/>
        <v>0</v>
      </c>
      <c r="K40" s="84">
        <v>0</v>
      </c>
      <c r="L40" s="84">
        <v>0</v>
      </c>
      <c r="M40" s="52">
        <f t="shared" si="8"/>
        <v>0</v>
      </c>
      <c r="N40" s="64">
        <f>ROUND(H40*G40,2)</f>
        <v>0</v>
      </c>
      <c r="O40" s="64">
        <f>ROUND(G40*J40,2)</f>
        <v>0</v>
      </c>
      <c r="P40" s="64">
        <f>ROUND(G40*K40,2)</f>
        <v>0</v>
      </c>
      <c r="Q40" s="64">
        <f t="shared" si="2"/>
        <v>0</v>
      </c>
      <c r="R40" s="64">
        <f>ROUND(O40+P40+Q40,2)</f>
        <v>0</v>
      </c>
      <c r="T40">
        <v>21</v>
      </c>
    </row>
    <row r="41" spans="1:20" ht="25.5">
      <c r="A41" s="47">
        <f t="shared" si="0"/>
        <v>30</v>
      </c>
      <c r="B41" s="539" t="s">
        <v>121</v>
      </c>
      <c r="C41" s="407" t="s">
        <v>484</v>
      </c>
      <c r="D41" s="408" t="s">
        <v>126</v>
      </c>
      <c r="E41" s="408" t="s">
        <v>126</v>
      </c>
      <c r="F41" s="254" t="s">
        <v>141</v>
      </c>
      <c r="G41" s="408">
        <v>12</v>
      </c>
      <c r="H41" s="64">
        <v>0</v>
      </c>
      <c r="I41" s="64">
        <v>0</v>
      </c>
      <c r="J41" s="52">
        <f t="shared" si="1"/>
        <v>0</v>
      </c>
      <c r="K41" s="84">
        <v>0</v>
      </c>
      <c r="L41" s="84">
        <v>0</v>
      </c>
      <c r="M41" s="52">
        <f t="shared" si="8"/>
        <v>0</v>
      </c>
      <c r="N41" s="64">
        <f>ROUND(H41*G41,2)</f>
        <v>0</v>
      </c>
      <c r="O41" s="64">
        <f>ROUND(G41*J41,2)</f>
        <v>0</v>
      </c>
      <c r="P41" s="64">
        <f>ROUND(G41*K41,2)</f>
        <v>0</v>
      </c>
      <c r="Q41" s="64">
        <f t="shared" si="2"/>
        <v>0</v>
      </c>
      <c r="R41" s="64">
        <f>ROUND(O41+P41+Q41,2)</f>
        <v>0</v>
      </c>
      <c r="T41">
        <v>27</v>
      </c>
    </row>
    <row r="42" spans="1:20" ht="20.100000000000001" customHeight="1">
      <c r="A42" s="47">
        <f t="shared" si="0"/>
        <v>31</v>
      </c>
      <c r="B42" s="539" t="s">
        <v>121</v>
      </c>
      <c r="C42" s="410" t="s">
        <v>384</v>
      </c>
      <c r="D42" s="409"/>
      <c r="E42" s="409" t="s">
        <v>485</v>
      </c>
      <c r="F42" s="254" t="s">
        <v>141</v>
      </c>
      <c r="G42" s="408">
        <v>12</v>
      </c>
      <c r="H42" s="64">
        <v>0</v>
      </c>
      <c r="I42" s="64">
        <v>0</v>
      </c>
      <c r="J42" s="52">
        <f t="shared" si="1"/>
        <v>0</v>
      </c>
      <c r="K42" s="84">
        <v>0</v>
      </c>
      <c r="L42" s="84">
        <v>0</v>
      </c>
      <c r="M42" s="52">
        <f t="shared" si="8"/>
        <v>0</v>
      </c>
      <c r="N42" s="64">
        <f>ROUND(H42*G42,2)</f>
        <v>0</v>
      </c>
      <c r="O42" s="64">
        <f>ROUND(G42*J42,2)</f>
        <v>0</v>
      </c>
      <c r="P42" s="64">
        <f>ROUND(G42*K42,2)</f>
        <v>0</v>
      </c>
      <c r="Q42" s="64">
        <f t="shared" si="2"/>
        <v>0</v>
      </c>
      <c r="R42" s="64">
        <f>ROUND(O42+P42+Q42,2)</f>
        <v>0</v>
      </c>
      <c r="T42">
        <v>2.5299999999999998</v>
      </c>
    </row>
    <row r="43" spans="1:20" ht="20.100000000000001" customHeight="1">
      <c r="A43" s="47">
        <f t="shared" si="0"/>
        <v>32</v>
      </c>
      <c r="B43" s="539" t="s">
        <v>121</v>
      </c>
      <c r="C43" s="410" t="s">
        <v>385</v>
      </c>
      <c r="D43" s="408"/>
      <c r="E43" s="408" t="s">
        <v>486</v>
      </c>
      <c r="F43" s="254" t="s">
        <v>141</v>
      </c>
      <c r="G43" s="408">
        <v>15</v>
      </c>
      <c r="H43" s="64">
        <v>0</v>
      </c>
      <c r="I43" s="64">
        <v>0</v>
      </c>
      <c r="J43" s="52">
        <f t="shared" si="1"/>
        <v>0</v>
      </c>
      <c r="K43" s="84">
        <v>0</v>
      </c>
      <c r="L43" s="84">
        <v>0</v>
      </c>
      <c r="M43" s="52">
        <f t="shared" si="8"/>
        <v>0</v>
      </c>
      <c r="N43" s="64">
        <f>ROUND(H43*G43,2)</f>
        <v>0</v>
      </c>
      <c r="O43" s="64">
        <f>ROUND(G43*J43,2)</f>
        <v>0</v>
      </c>
      <c r="P43" s="64">
        <f>ROUND(G43*K43,2)</f>
        <v>0</v>
      </c>
      <c r="Q43" s="64">
        <f t="shared" si="2"/>
        <v>0</v>
      </c>
      <c r="R43" s="64">
        <f>ROUND(O43+P43+Q43,2)</f>
        <v>0</v>
      </c>
      <c r="T43">
        <v>10.34</v>
      </c>
    </row>
    <row r="44" spans="1:20" ht="20.100000000000001" customHeight="1">
      <c r="A44" s="47">
        <f t="shared" si="0"/>
        <v>33</v>
      </c>
      <c r="B44" s="539" t="s">
        <v>121</v>
      </c>
      <c r="C44" s="407" t="s">
        <v>379</v>
      </c>
      <c r="D44" s="408">
        <v>20</v>
      </c>
      <c r="E44" s="408"/>
      <c r="F44" s="254" t="s">
        <v>141</v>
      </c>
      <c r="G44" s="257">
        <v>5</v>
      </c>
      <c r="H44" s="64">
        <v>0</v>
      </c>
      <c r="I44" s="64">
        <v>0</v>
      </c>
      <c r="J44" s="52">
        <f t="shared" si="1"/>
        <v>0</v>
      </c>
      <c r="K44" s="84">
        <v>0</v>
      </c>
      <c r="L44" s="84">
        <v>0</v>
      </c>
      <c r="M44" s="52">
        <f t="shared" si="8"/>
        <v>0</v>
      </c>
      <c r="N44" s="64">
        <f>ROUND(H44*G44,2)</f>
        <v>0</v>
      </c>
      <c r="O44" s="64">
        <f>ROUND(G44*J44,2)</f>
        <v>0</v>
      </c>
      <c r="P44" s="64">
        <f>ROUND(G44*K44,2)</f>
        <v>0</v>
      </c>
      <c r="Q44" s="64">
        <f t="shared" si="2"/>
        <v>0</v>
      </c>
      <c r="R44" s="64">
        <f>ROUND(O44+P44+Q44,2)</f>
        <v>0</v>
      </c>
      <c r="T44">
        <v>1.88</v>
      </c>
    </row>
    <row r="45" spans="1:20" ht="20.100000000000001" customHeight="1">
      <c r="A45" s="47">
        <f t="shared" si="0"/>
        <v>34</v>
      </c>
      <c r="B45" s="539" t="s">
        <v>121</v>
      </c>
      <c r="C45" s="407" t="s">
        <v>379</v>
      </c>
      <c r="D45" s="408">
        <v>50</v>
      </c>
      <c r="E45" s="408"/>
      <c r="F45" s="254" t="s">
        <v>8</v>
      </c>
      <c r="G45" s="408">
        <v>18</v>
      </c>
      <c r="H45" s="64">
        <v>0</v>
      </c>
      <c r="I45" s="64">
        <v>0</v>
      </c>
      <c r="J45" s="52">
        <f t="shared" si="1"/>
        <v>0</v>
      </c>
      <c r="K45" s="84">
        <v>0</v>
      </c>
      <c r="L45" s="84">
        <v>0</v>
      </c>
      <c r="M45" s="52">
        <f t="shared" si="8"/>
        <v>0</v>
      </c>
      <c r="N45" s="64">
        <f t="shared" si="9"/>
        <v>0</v>
      </c>
      <c r="O45" s="64">
        <f t="shared" si="10"/>
        <v>0</v>
      </c>
      <c r="P45" s="64">
        <f t="shared" si="11"/>
        <v>0</v>
      </c>
      <c r="Q45" s="64">
        <f t="shared" si="2"/>
        <v>0</v>
      </c>
      <c r="R45" s="64">
        <f t="shared" si="3"/>
        <v>0</v>
      </c>
      <c r="T45">
        <v>6.55</v>
      </c>
    </row>
    <row r="46" spans="1:20" ht="20.100000000000001" customHeight="1">
      <c r="A46" s="47">
        <f t="shared" si="0"/>
        <v>35</v>
      </c>
      <c r="B46" s="539" t="s">
        <v>121</v>
      </c>
      <c r="C46" s="407" t="s">
        <v>379</v>
      </c>
      <c r="D46" s="408">
        <v>65</v>
      </c>
      <c r="E46" s="408"/>
      <c r="F46" s="254" t="s">
        <v>8</v>
      </c>
      <c r="G46" s="408">
        <v>15</v>
      </c>
      <c r="H46" s="64">
        <v>0</v>
      </c>
      <c r="I46" s="64">
        <v>0</v>
      </c>
      <c r="J46" s="52">
        <f t="shared" si="1"/>
        <v>0</v>
      </c>
      <c r="K46" s="84">
        <v>0</v>
      </c>
      <c r="L46" s="84">
        <v>0</v>
      </c>
      <c r="M46" s="52">
        <f t="shared" si="8"/>
        <v>0</v>
      </c>
      <c r="N46" s="64">
        <f t="shared" si="9"/>
        <v>0</v>
      </c>
      <c r="O46" s="64">
        <f t="shared" si="10"/>
        <v>0</v>
      </c>
      <c r="P46" s="64">
        <f t="shared" si="11"/>
        <v>0</v>
      </c>
      <c r="Q46" s="64">
        <f t="shared" si="2"/>
        <v>0</v>
      </c>
      <c r="R46" s="64">
        <f t="shared" si="3"/>
        <v>0</v>
      </c>
      <c r="T46">
        <v>7.87</v>
      </c>
    </row>
    <row r="47" spans="1:20" ht="20.100000000000001" customHeight="1">
      <c r="A47" s="47">
        <f t="shared" si="0"/>
        <v>36</v>
      </c>
      <c r="B47" s="539" t="s">
        <v>121</v>
      </c>
      <c r="C47" s="407" t="s">
        <v>379</v>
      </c>
      <c r="D47" s="408">
        <v>100</v>
      </c>
      <c r="E47" s="408"/>
      <c r="F47" s="254" t="s">
        <v>8</v>
      </c>
      <c r="G47" s="408">
        <v>33</v>
      </c>
      <c r="H47" s="64">
        <v>0</v>
      </c>
      <c r="I47" s="64">
        <v>0</v>
      </c>
      <c r="J47" s="52">
        <f t="shared" si="1"/>
        <v>0</v>
      </c>
      <c r="K47" s="84">
        <v>0</v>
      </c>
      <c r="L47" s="84">
        <v>0</v>
      </c>
      <c r="M47" s="52">
        <f t="shared" si="8"/>
        <v>0</v>
      </c>
      <c r="N47" s="64">
        <f t="shared" si="9"/>
        <v>0</v>
      </c>
      <c r="O47" s="64">
        <f t="shared" si="10"/>
        <v>0</v>
      </c>
      <c r="P47" s="64">
        <f t="shared" si="11"/>
        <v>0</v>
      </c>
      <c r="Q47" s="64">
        <f t="shared" si="2"/>
        <v>0</v>
      </c>
      <c r="R47" s="64">
        <f t="shared" si="3"/>
        <v>0</v>
      </c>
      <c r="T47">
        <v>9.25</v>
      </c>
    </row>
    <row r="48" spans="1:20" ht="25.5">
      <c r="A48" s="47">
        <f t="shared" si="0"/>
        <v>37</v>
      </c>
      <c r="B48" s="539" t="s">
        <v>121</v>
      </c>
      <c r="C48" s="407" t="s">
        <v>487</v>
      </c>
      <c r="D48" s="408" t="s">
        <v>488</v>
      </c>
      <c r="E48" s="408"/>
      <c r="F48" s="254" t="s">
        <v>75</v>
      </c>
      <c r="G48" s="408">
        <v>1</v>
      </c>
      <c r="H48" s="64">
        <v>0</v>
      </c>
      <c r="I48" s="64">
        <v>0</v>
      </c>
      <c r="J48" s="52">
        <f t="shared" si="1"/>
        <v>0</v>
      </c>
      <c r="K48" s="84">
        <v>0</v>
      </c>
      <c r="L48" s="84">
        <v>0</v>
      </c>
      <c r="M48" s="52">
        <f t="shared" si="8"/>
        <v>0</v>
      </c>
      <c r="N48" s="64">
        <f t="shared" si="9"/>
        <v>0</v>
      </c>
      <c r="O48" s="64">
        <f t="shared" si="10"/>
        <v>0</v>
      </c>
      <c r="P48" s="64">
        <f t="shared" si="11"/>
        <v>0</v>
      </c>
      <c r="Q48" s="64">
        <f t="shared" si="2"/>
        <v>0</v>
      </c>
      <c r="R48" s="64">
        <f t="shared" si="3"/>
        <v>0</v>
      </c>
    </row>
    <row r="49" spans="1:20" ht="30" customHeight="1">
      <c r="A49" s="47">
        <f t="shared" si="0"/>
        <v>38</v>
      </c>
      <c r="B49" s="539" t="s">
        <v>121</v>
      </c>
      <c r="C49" s="407" t="s">
        <v>489</v>
      </c>
      <c r="D49" s="408">
        <v>20</v>
      </c>
      <c r="E49" s="408" t="s">
        <v>490</v>
      </c>
      <c r="F49" s="254" t="s">
        <v>8</v>
      </c>
      <c r="G49" s="257">
        <v>18</v>
      </c>
      <c r="H49" s="64">
        <v>0</v>
      </c>
      <c r="I49" s="64">
        <v>0</v>
      </c>
      <c r="J49" s="52">
        <f t="shared" si="1"/>
        <v>0</v>
      </c>
      <c r="K49" s="84">
        <v>0</v>
      </c>
      <c r="L49" s="84">
        <v>0</v>
      </c>
      <c r="M49" s="52">
        <f t="shared" si="8"/>
        <v>0</v>
      </c>
      <c r="N49" s="64">
        <f t="shared" si="9"/>
        <v>0</v>
      </c>
      <c r="O49" s="64">
        <f t="shared" si="10"/>
        <v>0</v>
      </c>
      <c r="P49" s="64">
        <f t="shared" si="11"/>
        <v>0</v>
      </c>
      <c r="Q49" s="64">
        <f t="shared" si="2"/>
        <v>0</v>
      </c>
      <c r="R49" s="64">
        <f t="shared" si="3"/>
        <v>0</v>
      </c>
      <c r="T49">
        <v>0.76</v>
      </c>
    </row>
    <row r="50" spans="1:20" ht="25.5">
      <c r="A50" s="47">
        <f t="shared" si="0"/>
        <v>39</v>
      </c>
      <c r="B50" s="539" t="s">
        <v>121</v>
      </c>
      <c r="C50" s="407" t="s">
        <v>491</v>
      </c>
      <c r="D50" s="408"/>
      <c r="E50" s="408" t="s">
        <v>490</v>
      </c>
      <c r="F50" s="254" t="s">
        <v>75</v>
      </c>
      <c r="G50" s="257">
        <v>1</v>
      </c>
      <c r="H50" s="64">
        <v>0</v>
      </c>
      <c r="I50" s="64">
        <v>0</v>
      </c>
      <c r="J50" s="52">
        <f t="shared" si="1"/>
        <v>0</v>
      </c>
      <c r="K50" s="84">
        <v>0</v>
      </c>
      <c r="L50" s="84">
        <v>0</v>
      </c>
      <c r="M50" s="52">
        <f t="shared" si="8"/>
        <v>0</v>
      </c>
      <c r="N50" s="64">
        <f t="shared" si="9"/>
        <v>0</v>
      </c>
      <c r="O50" s="64">
        <f t="shared" si="10"/>
        <v>0</v>
      </c>
      <c r="P50" s="64">
        <f t="shared" si="11"/>
        <v>0</v>
      </c>
      <c r="Q50" s="64">
        <f t="shared" si="2"/>
        <v>0</v>
      </c>
      <c r="R50" s="64">
        <f t="shared" si="3"/>
        <v>0</v>
      </c>
      <c r="T50">
        <v>17.170000000000002</v>
      </c>
    </row>
    <row r="51" spans="1:20" ht="53.25" customHeight="1">
      <c r="A51" s="47">
        <f t="shared" si="0"/>
        <v>40</v>
      </c>
      <c r="B51" s="539" t="s">
        <v>121</v>
      </c>
      <c r="C51" s="410" t="s">
        <v>405</v>
      </c>
      <c r="D51" s="409">
        <v>50</v>
      </c>
      <c r="E51" s="411" t="s">
        <v>408</v>
      </c>
      <c r="F51" s="254" t="s">
        <v>8</v>
      </c>
      <c r="G51" s="412">
        <v>15</v>
      </c>
      <c r="H51" s="64">
        <v>0</v>
      </c>
      <c r="I51" s="64">
        <v>0</v>
      </c>
      <c r="J51" s="52">
        <f t="shared" si="1"/>
        <v>0</v>
      </c>
      <c r="K51" s="84">
        <v>0</v>
      </c>
      <c r="L51" s="84">
        <v>0</v>
      </c>
      <c r="M51" s="52">
        <f t="shared" si="8"/>
        <v>0</v>
      </c>
      <c r="N51" s="64">
        <f t="shared" si="9"/>
        <v>0</v>
      </c>
      <c r="O51" s="64">
        <f t="shared" si="10"/>
        <v>0</v>
      </c>
      <c r="P51" s="64">
        <f t="shared" si="11"/>
        <v>0</v>
      </c>
      <c r="Q51" s="64">
        <f t="shared" si="2"/>
        <v>0</v>
      </c>
      <c r="R51" s="64">
        <f t="shared" si="3"/>
        <v>0</v>
      </c>
      <c r="T51">
        <v>9.1199999999999992</v>
      </c>
    </row>
    <row r="52" spans="1:20" ht="51">
      <c r="A52" s="47">
        <f t="shared" si="0"/>
        <v>41</v>
      </c>
      <c r="B52" s="539" t="s">
        <v>121</v>
      </c>
      <c r="C52" s="410" t="s">
        <v>405</v>
      </c>
      <c r="D52" s="409">
        <v>65</v>
      </c>
      <c r="E52" s="411" t="s">
        <v>408</v>
      </c>
      <c r="F52" s="254" t="s">
        <v>8</v>
      </c>
      <c r="G52" s="412">
        <v>33</v>
      </c>
      <c r="H52" s="64">
        <v>0</v>
      </c>
      <c r="I52" s="64">
        <v>0</v>
      </c>
      <c r="J52" s="52">
        <f t="shared" si="1"/>
        <v>0</v>
      </c>
      <c r="K52" s="84">
        <v>0</v>
      </c>
      <c r="L52" s="84">
        <v>0</v>
      </c>
      <c r="M52" s="52">
        <f t="shared" si="8"/>
        <v>0</v>
      </c>
      <c r="N52" s="64">
        <f t="shared" si="9"/>
        <v>0</v>
      </c>
      <c r="O52" s="64">
        <f t="shared" si="10"/>
        <v>0</v>
      </c>
      <c r="P52" s="64">
        <f t="shared" si="11"/>
        <v>0</v>
      </c>
      <c r="Q52" s="64">
        <f t="shared" si="2"/>
        <v>0</v>
      </c>
      <c r="R52" s="64">
        <f>ROUND(O52+P52+Q52,2)</f>
        <v>0</v>
      </c>
      <c r="T52">
        <v>10.38</v>
      </c>
    </row>
    <row r="53" spans="1:20" ht="51">
      <c r="A53" s="47">
        <f t="shared" si="0"/>
        <v>42</v>
      </c>
      <c r="B53" s="539" t="s">
        <v>121</v>
      </c>
      <c r="C53" s="410" t="s">
        <v>405</v>
      </c>
      <c r="D53" s="409">
        <v>100</v>
      </c>
      <c r="E53" s="411" t="s">
        <v>408</v>
      </c>
      <c r="F53" s="254" t="s">
        <v>8</v>
      </c>
      <c r="G53" s="412">
        <v>5</v>
      </c>
      <c r="H53" s="64">
        <v>0</v>
      </c>
      <c r="I53" s="64">
        <v>0</v>
      </c>
      <c r="J53" s="52">
        <f t="shared" si="1"/>
        <v>0</v>
      </c>
      <c r="K53" s="84">
        <v>0</v>
      </c>
      <c r="L53" s="84">
        <v>0</v>
      </c>
      <c r="M53" s="52">
        <f t="shared" ref="M53:M58" si="12">ROUND(J53+K53+L53,2)</f>
        <v>0</v>
      </c>
      <c r="N53" s="64">
        <f t="shared" ref="N53:N58" si="13">ROUND(H53*G53,2)</f>
        <v>0</v>
      </c>
      <c r="O53" s="64">
        <f t="shared" ref="O53:O58" si="14">ROUND(G53*J53,2)</f>
        <v>0</v>
      </c>
      <c r="P53" s="64">
        <f t="shared" ref="P53:P58" si="15">ROUND(G53*K53,2)</f>
        <v>0</v>
      </c>
      <c r="Q53" s="64">
        <f t="shared" si="2"/>
        <v>0</v>
      </c>
      <c r="R53" s="64">
        <f t="shared" ref="R53:R58" si="16">ROUND(O53+P53+Q53,2)</f>
        <v>0</v>
      </c>
      <c r="T53">
        <v>15.15</v>
      </c>
    </row>
    <row r="54" spans="1:20" ht="51">
      <c r="A54" s="47">
        <f t="shared" si="0"/>
        <v>43</v>
      </c>
      <c r="B54" s="539" t="s">
        <v>121</v>
      </c>
      <c r="C54" s="410" t="s">
        <v>406</v>
      </c>
      <c r="D54" s="409"/>
      <c r="E54" s="411" t="s">
        <v>408</v>
      </c>
      <c r="F54" s="254" t="s">
        <v>75</v>
      </c>
      <c r="G54" s="257">
        <v>1</v>
      </c>
      <c r="H54" s="64">
        <v>0</v>
      </c>
      <c r="I54" s="64">
        <v>0</v>
      </c>
      <c r="J54" s="52">
        <f t="shared" si="1"/>
        <v>0</v>
      </c>
      <c r="K54" s="84">
        <v>0</v>
      </c>
      <c r="L54" s="84">
        <v>0</v>
      </c>
      <c r="M54" s="52">
        <f t="shared" si="12"/>
        <v>0</v>
      </c>
      <c r="N54" s="64">
        <f t="shared" si="13"/>
        <v>0</v>
      </c>
      <c r="O54" s="64">
        <f t="shared" si="14"/>
        <v>0</v>
      </c>
      <c r="P54" s="64">
        <f t="shared" si="15"/>
        <v>0</v>
      </c>
      <c r="Q54" s="64">
        <f t="shared" si="2"/>
        <v>0</v>
      </c>
      <c r="R54" s="64">
        <f t="shared" si="16"/>
        <v>0</v>
      </c>
      <c r="T54">
        <v>45</v>
      </c>
    </row>
    <row r="55" spans="1:20" ht="21.75" customHeight="1">
      <c r="A55" s="47">
        <f t="shared" si="0"/>
        <v>44</v>
      </c>
      <c r="B55" s="540" t="s">
        <v>121</v>
      </c>
      <c r="C55" s="413" t="s">
        <v>413</v>
      </c>
      <c r="D55" s="69"/>
      <c r="E55" s="110"/>
      <c r="F55" s="254" t="s">
        <v>75</v>
      </c>
      <c r="G55" s="47">
        <v>1</v>
      </c>
      <c r="H55" s="64">
        <v>0</v>
      </c>
      <c r="I55" s="64">
        <v>0</v>
      </c>
      <c r="J55" s="52">
        <f t="shared" si="1"/>
        <v>0</v>
      </c>
      <c r="K55" s="84">
        <v>0</v>
      </c>
      <c r="L55" s="84">
        <v>0</v>
      </c>
      <c r="M55" s="52">
        <f t="shared" si="12"/>
        <v>0</v>
      </c>
      <c r="N55" s="64">
        <f t="shared" si="13"/>
        <v>0</v>
      </c>
      <c r="O55" s="64">
        <f t="shared" si="14"/>
        <v>0</v>
      </c>
      <c r="P55" s="64">
        <f t="shared" si="15"/>
        <v>0</v>
      </c>
      <c r="Q55" s="64">
        <f t="shared" si="2"/>
        <v>0</v>
      </c>
      <c r="R55" s="64">
        <f t="shared" si="16"/>
        <v>0</v>
      </c>
      <c r="T55">
        <v>32</v>
      </c>
    </row>
    <row r="56" spans="1:20" ht="25.5">
      <c r="A56" s="47">
        <f t="shared" si="0"/>
        <v>45</v>
      </c>
      <c r="B56" s="540" t="s">
        <v>121</v>
      </c>
      <c r="C56" s="413" t="s">
        <v>414</v>
      </c>
      <c r="D56" s="69"/>
      <c r="E56" s="110"/>
      <c r="F56" s="254" t="s">
        <v>75</v>
      </c>
      <c r="G56" s="47">
        <v>1</v>
      </c>
      <c r="H56" s="64">
        <v>0</v>
      </c>
      <c r="I56" s="64">
        <v>0</v>
      </c>
      <c r="J56" s="52">
        <f t="shared" si="1"/>
        <v>0</v>
      </c>
      <c r="K56" s="84">
        <v>0</v>
      </c>
      <c r="L56" s="84">
        <v>0</v>
      </c>
      <c r="M56" s="52">
        <f t="shared" si="12"/>
        <v>0</v>
      </c>
      <c r="N56" s="64">
        <f t="shared" si="13"/>
        <v>0</v>
      </c>
      <c r="O56" s="64">
        <f t="shared" si="14"/>
        <v>0</v>
      </c>
      <c r="P56" s="64">
        <f t="shared" si="15"/>
        <v>0</v>
      </c>
      <c r="Q56" s="64">
        <f t="shared" si="2"/>
        <v>0</v>
      </c>
      <c r="R56" s="64">
        <f t="shared" si="16"/>
        <v>0</v>
      </c>
      <c r="T56">
        <v>24</v>
      </c>
    </row>
    <row r="57" spans="1:20" ht="68.25" customHeight="1">
      <c r="A57" s="47">
        <f t="shared" si="0"/>
        <v>46</v>
      </c>
      <c r="B57" s="540" t="s">
        <v>121</v>
      </c>
      <c r="C57" s="413" t="s">
        <v>416</v>
      </c>
      <c r="D57" s="69"/>
      <c r="E57" s="110"/>
      <c r="F57" s="254" t="s">
        <v>75</v>
      </c>
      <c r="G57" s="47">
        <v>1</v>
      </c>
      <c r="H57" s="64">
        <v>0</v>
      </c>
      <c r="I57" s="64">
        <v>0</v>
      </c>
      <c r="J57" s="52">
        <f t="shared" si="1"/>
        <v>0</v>
      </c>
      <c r="K57" s="84">
        <v>0</v>
      </c>
      <c r="L57" s="84">
        <v>0</v>
      </c>
      <c r="M57" s="52">
        <f t="shared" si="12"/>
        <v>0</v>
      </c>
      <c r="N57" s="64">
        <f t="shared" si="13"/>
        <v>0</v>
      </c>
      <c r="O57" s="64">
        <f t="shared" si="14"/>
        <v>0</v>
      </c>
      <c r="P57" s="64">
        <f t="shared" si="15"/>
        <v>0</v>
      </c>
      <c r="Q57" s="64">
        <f t="shared" si="2"/>
        <v>0</v>
      </c>
      <c r="R57" s="64">
        <f t="shared" si="16"/>
        <v>0</v>
      </c>
      <c r="T57">
        <v>56</v>
      </c>
    </row>
    <row r="58" spans="1:20" ht="25.5">
      <c r="A58" s="47">
        <f t="shared" si="0"/>
        <v>47</v>
      </c>
      <c r="B58" s="540" t="s">
        <v>121</v>
      </c>
      <c r="C58" s="413" t="s">
        <v>417</v>
      </c>
      <c r="D58" s="69"/>
      <c r="E58" s="110"/>
      <c r="F58" s="254" t="s">
        <v>75</v>
      </c>
      <c r="G58" s="47">
        <v>1</v>
      </c>
      <c r="H58" s="64">
        <v>0</v>
      </c>
      <c r="I58" s="64">
        <v>0</v>
      </c>
      <c r="J58" s="52">
        <f t="shared" si="1"/>
        <v>0</v>
      </c>
      <c r="K58" s="84">
        <v>0</v>
      </c>
      <c r="L58" s="84">
        <v>0</v>
      </c>
      <c r="M58" s="52">
        <f t="shared" si="12"/>
        <v>0</v>
      </c>
      <c r="N58" s="64">
        <f t="shared" si="13"/>
        <v>0</v>
      </c>
      <c r="O58" s="64">
        <f t="shared" si="14"/>
        <v>0</v>
      </c>
      <c r="P58" s="64">
        <f t="shared" si="15"/>
        <v>0</v>
      </c>
      <c r="Q58" s="64">
        <f t="shared" si="2"/>
        <v>0</v>
      </c>
      <c r="R58" s="64">
        <f t="shared" si="16"/>
        <v>0</v>
      </c>
      <c r="T58">
        <v>22</v>
      </c>
    </row>
    <row r="59" spans="1:20" ht="32.25" customHeight="1">
      <c r="A59" s="47">
        <f t="shared" si="0"/>
        <v>48</v>
      </c>
      <c r="B59" s="540" t="s">
        <v>160</v>
      </c>
      <c r="C59" s="414" t="s">
        <v>412</v>
      </c>
      <c r="D59" s="414"/>
      <c r="E59" s="414"/>
      <c r="F59" s="415" t="s">
        <v>6</v>
      </c>
      <c r="G59" s="573">
        <v>6500</v>
      </c>
      <c r="H59" s="64">
        <v>0</v>
      </c>
      <c r="I59" s="64">
        <v>0</v>
      </c>
      <c r="J59" s="52">
        <f t="shared" si="1"/>
        <v>0</v>
      </c>
      <c r="K59" s="84">
        <v>0</v>
      </c>
      <c r="L59" s="84">
        <v>0</v>
      </c>
      <c r="M59" s="52">
        <f>ROUND(J59+K59+L59,2)</f>
        <v>0</v>
      </c>
      <c r="N59" s="64">
        <f>ROUND(H59*G59,2)</f>
        <v>0</v>
      </c>
      <c r="O59" s="64">
        <f>ROUND(G59*J59,2)</f>
        <v>0</v>
      </c>
      <c r="P59" s="64">
        <f>ROUND(G59*K59,2)</f>
        <v>0</v>
      </c>
      <c r="Q59" s="64">
        <f>ROUND(G59*L59,2)</f>
        <v>0</v>
      </c>
      <c r="R59" s="64">
        <f>ROUND(O59+P59+Q59,2)</f>
        <v>0</v>
      </c>
      <c r="T59">
        <v>1.1000000000000001</v>
      </c>
    </row>
    <row r="60" spans="1:20">
      <c r="A60" s="597" t="s">
        <v>32</v>
      </c>
      <c r="B60" s="597"/>
      <c r="C60" s="597"/>
      <c r="D60" s="597"/>
      <c r="E60" s="597"/>
      <c r="F60" s="597"/>
      <c r="G60" s="597"/>
      <c r="H60" s="597"/>
      <c r="I60" s="597"/>
      <c r="J60" s="597"/>
      <c r="K60" s="597"/>
      <c r="L60" s="597"/>
      <c r="M60" s="71"/>
      <c r="N60" s="71">
        <f>SUM(N12:N59)</f>
        <v>0</v>
      </c>
      <c r="O60" s="71">
        <f>SUM(O12:O59)</f>
        <v>0</v>
      </c>
      <c r="P60" s="71">
        <f>SUM(P12:P59)</f>
        <v>0</v>
      </c>
      <c r="Q60" s="71">
        <f>SUM(Q12:Q59)</f>
        <v>0</v>
      </c>
      <c r="R60" s="72">
        <f>ROUND(O60+P60+Q60,2)</f>
        <v>0</v>
      </c>
    </row>
    <row r="68" spans="3:10">
      <c r="C68" s="492" t="s">
        <v>5</v>
      </c>
      <c r="D68" s="120"/>
      <c r="E68" s="123"/>
      <c r="F68" s="122"/>
      <c r="G68" s="120"/>
      <c r="H68" s="123"/>
      <c r="J68" s="123"/>
    </row>
    <row r="69" spans="3:10">
      <c r="C69" s="32"/>
      <c r="D69" s="119" t="s">
        <v>84</v>
      </c>
      <c r="E69" s="22"/>
    </row>
    <row r="70" spans="3:10">
      <c r="C70" s="27"/>
      <c r="D70" s="31"/>
      <c r="E70" s="25"/>
    </row>
    <row r="71" spans="3:10" ht="16.5">
      <c r="C71" s="27"/>
      <c r="D71" s="26"/>
      <c r="E71" s="25"/>
      <c r="I71" s="114"/>
    </row>
    <row r="72" spans="3:10" ht="16.5">
      <c r="C72" s="27"/>
      <c r="D72" s="121"/>
      <c r="E72" s="25"/>
      <c r="G72" s="124"/>
      <c r="H72" s="124"/>
      <c r="I72" s="114"/>
    </row>
    <row r="73" spans="3:10">
      <c r="C73" s="27"/>
      <c r="D73" s="119"/>
      <c r="E73" s="22"/>
      <c r="I73" s="114"/>
    </row>
    <row r="74" spans="3:10">
      <c r="C74" s="27"/>
      <c r="D74" s="31"/>
      <c r="E74" s="22"/>
      <c r="I74" s="114"/>
    </row>
  </sheetData>
  <mergeCells count="11">
    <mergeCell ref="G9:G10"/>
    <mergeCell ref="A1:R1"/>
    <mergeCell ref="A2:R2"/>
    <mergeCell ref="Q7:R7"/>
    <mergeCell ref="H9:M9"/>
    <mergeCell ref="N9:R9"/>
    <mergeCell ref="A60:L60"/>
    <mergeCell ref="A9:A10"/>
    <mergeCell ref="B9:B10"/>
    <mergeCell ref="C9:C10"/>
    <mergeCell ref="F9:F10"/>
  </mergeCells>
  <pageMargins left="0.31496062992125984" right="0.19685039370078741" top="0.74803149606299213" bottom="0.35433070866141736" header="0.31496062992125984" footer="0.31496062992125984"/>
  <pageSetup paperSize="9" scale="85"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S124"/>
  <sheetViews>
    <sheetView zoomScale="84" zoomScaleNormal="84" workbookViewId="0">
      <selection activeCell="J122" sqref="J122"/>
    </sheetView>
  </sheetViews>
  <sheetFormatPr defaultRowHeight="15"/>
  <cols>
    <col min="1" max="1" width="4.5703125" customWidth="1"/>
    <col min="2" max="2" width="8.28515625" customWidth="1"/>
    <col min="3" max="3" width="30.42578125" customWidth="1"/>
    <col min="4" max="4" width="6.7109375" customWidth="1"/>
    <col min="5" max="5" width="9" customWidth="1"/>
    <col min="6" max="6" width="8.140625" customWidth="1"/>
    <col min="7" max="7" width="11.140625" customWidth="1"/>
    <col min="10" max="10" width="7" customWidth="1"/>
    <col min="14" max="14" width="9.28515625" customWidth="1"/>
    <col min="17" max="17" width="9.140625" customWidth="1"/>
    <col min="18" max="18" width="7.42578125" hidden="1" customWidth="1"/>
    <col min="19" max="19" width="0" hidden="1" customWidth="1"/>
  </cols>
  <sheetData>
    <row r="1" spans="1:18" ht="15.75">
      <c r="A1" s="595" t="s">
        <v>602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</row>
    <row r="2" spans="1:18">
      <c r="A2" s="637" t="s">
        <v>154</v>
      </c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</row>
    <row r="3" spans="1:18" ht="16.5">
      <c r="A3" s="2"/>
      <c r="B3" s="2"/>
      <c r="C3" s="2"/>
      <c r="D3" s="2"/>
      <c r="E3" s="2"/>
      <c r="F3" s="2"/>
      <c r="G3" s="2"/>
      <c r="H3" s="554" t="s">
        <v>723</v>
      </c>
      <c r="I3" s="2"/>
      <c r="J3" s="2"/>
      <c r="K3" s="2"/>
      <c r="L3" s="2"/>
      <c r="M3" s="2"/>
      <c r="N3" s="2"/>
      <c r="O3" s="2"/>
      <c r="P3" s="2"/>
    </row>
    <row r="4" spans="1:18">
      <c r="A4" s="99" t="s">
        <v>707</v>
      </c>
      <c r="B4" s="186"/>
      <c r="C4" s="154"/>
      <c r="D4" s="154"/>
      <c r="E4" s="154"/>
      <c r="F4" s="75"/>
      <c r="G4" s="4"/>
      <c r="H4" s="4"/>
      <c r="L4" s="4"/>
      <c r="M4" s="5"/>
      <c r="N4" s="5"/>
      <c r="O4" s="4"/>
      <c r="P4" s="5"/>
    </row>
    <row r="5" spans="1:18">
      <c r="A5" s="75" t="s">
        <v>677</v>
      </c>
      <c r="B5" s="186"/>
      <c r="C5" s="154"/>
      <c r="D5" s="154"/>
      <c r="E5" s="154"/>
      <c r="F5" s="75"/>
      <c r="G5" s="4"/>
      <c r="H5" s="75"/>
      <c r="I5" s="75"/>
      <c r="J5" s="75"/>
      <c r="K5" s="4"/>
      <c r="L5" s="4"/>
      <c r="M5" s="126"/>
      <c r="N5" s="6"/>
      <c r="O5" s="127"/>
      <c r="P5" s="8"/>
    </row>
    <row r="6" spans="1:18">
      <c r="A6" s="73" t="s">
        <v>171</v>
      </c>
      <c r="B6" s="186"/>
      <c r="C6" s="154"/>
      <c r="D6" s="154"/>
      <c r="E6" s="154"/>
      <c r="F6" s="73"/>
      <c r="G6" s="9"/>
      <c r="H6" s="73"/>
      <c r="I6" s="73"/>
      <c r="J6" s="73"/>
      <c r="K6" s="9"/>
      <c r="L6" s="9"/>
      <c r="M6" s="4"/>
      <c r="N6" s="4"/>
      <c r="O6" s="4"/>
      <c r="P6" s="4"/>
    </row>
    <row r="7" spans="1:18">
      <c r="A7" s="73" t="s">
        <v>718</v>
      </c>
      <c r="B7" s="125"/>
      <c r="C7" s="17"/>
      <c r="D7" s="17"/>
      <c r="E7" s="17"/>
      <c r="F7" s="73"/>
      <c r="G7" s="73"/>
      <c r="I7" s="73"/>
      <c r="J7" s="73"/>
      <c r="K7" s="73"/>
      <c r="L7" s="73"/>
      <c r="M7" s="74"/>
      <c r="N7" s="74"/>
      <c r="O7" s="598"/>
      <c r="P7" s="598"/>
    </row>
    <row r="8" spans="1:18">
      <c r="A8" s="9"/>
      <c r="B8" s="17"/>
      <c r="C8" s="17"/>
      <c r="D8" s="17"/>
      <c r="E8" s="17"/>
      <c r="F8" s="73"/>
      <c r="G8" s="73"/>
      <c r="I8" s="73"/>
      <c r="J8" s="73"/>
      <c r="K8" s="73"/>
      <c r="L8" s="73"/>
      <c r="M8" s="75"/>
      <c r="N8" s="75"/>
      <c r="O8" s="75"/>
      <c r="P8" s="76"/>
    </row>
    <row r="9" spans="1:18" ht="15" customHeight="1">
      <c r="A9" s="600" t="s">
        <v>27</v>
      </c>
      <c r="B9" s="603" t="s">
        <v>64</v>
      </c>
      <c r="C9" s="648" t="s">
        <v>0</v>
      </c>
      <c r="D9" s="645" t="s">
        <v>1</v>
      </c>
      <c r="E9" s="600" t="s">
        <v>2</v>
      </c>
      <c r="F9" s="605" t="s">
        <v>12</v>
      </c>
      <c r="G9" s="606"/>
      <c r="H9" s="606"/>
      <c r="I9" s="606"/>
      <c r="J9" s="606"/>
      <c r="K9" s="607"/>
      <c r="L9" s="599" t="s">
        <v>13</v>
      </c>
      <c r="M9" s="599"/>
      <c r="N9" s="599"/>
      <c r="O9" s="599"/>
      <c r="P9" s="599"/>
    </row>
    <row r="10" spans="1:18" ht="87.75" customHeight="1">
      <c r="A10" s="601"/>
      <c r="B10" s="604"/>
      <c r="C10" s="648"/>
      <c r="D10" s="646"/>
      <c r="E10" s="601"/>
      <c r="F10" s="444" t="s">
        <v>65</v>
      </c>
      <c r="G10" s="444" t="s">
        <v>640</v>
      </c>
      <c r="H10" s="444" t="s">
        <v>66</v>
      </c>
      <c r="I10" s="444" t="s">
        <v>722</v>
      </c>
      <c r="J10" s="444" t="s">
        <v>67</v>
      </c>
      <c r="K10" s="444" t="s">
        <v>68</v>
      </c>
      <c r="L10" s="444" t="s">
        <v>69</v>
      </c>
      <c r="M10" s="444" t="s">
        <v>66</v>
      </c>
      <c r="N10" s="444" t="s">
        <v>70</v>
      </c>
      <c r="O10" s="444" t="s">
        <v>67</v>
      </c>
      <c r="P10" s="444" t="s">
        <v>71</v>
      </c>
    </row>
    <row r="11" spans="1:18" ht="24.95" customHeight="1">
      <c r="A11" s="47"/>
      <c r="B11" s="239"/>
      <c r="C11" s="252" t="s">
        <v>155</v>
      </c>
      <c r="D11" s="254"/>
      <c r="E11" s="254"/>
      <c r="F11" s="64"/>
      <c r="G11" s="64"/>
      <c r="H11" s="52"/>
      <c r="I11" s="84"/>
      <c r="J11" s="84"/>
      <c r="K11" s="52"/>
      <c r="L11" s="64"/>
      <c r="M11" s="64"/>
      <c r="N11" s="64"/>
      <c r="O11" s="64"/>
      <c r="P11" s="64"/>
      <c r="Q11" s="114"/>
      <c r="R11" s="114"/>
    </row>
    <row r="12" spans="1:18" ht="24.95" customHeight="1">
      <c r="A12" s="47"/>
      <c r="B12" s="243"/>
      <c r="C12" s="255" t="s">
        <v>309</v>
      </c>
      <c r="D12" s="254"/>
      <c r="E12" s="254"/>
      <c r="F12" s="64"/>
      <c r="G12" s="64"/>
      <c r="H12" s="52"/>
      <c r="I12" s="84"/>
      <c r="J12" s="84"/>
      <c r="K12" s="52"/>
      <c r="L12" s="64"/>
      <c r="M12" s="64"/>
      <c r="N12" s="64"/>
      <c r="O12" s="64"/>
      <c r="P12" s="64"/>
      <c r="Q12" s="114"/>
      <c r="R12" s="114"/>
    </row>
    <row r="13" spans="1:18" ht="24.95" customHeight="1">
      <c r="A13" s="47">
        <v>1</v>
      </c>
      <c r="B13" s="243" t="s">
        <v>160</v>
      </c>
      <c r="C13" s="253" t="s">
        <v>308</v>
      </c>
      <c r="D13" s="254" t="s">
        <v>75</v>
      </c>
      <c r="E13" s="257">
        <v>1</v>
      </c>
      <c r="F13" s="64">
        <v>0</v>
      </c>
      <c r="G13" s="64">
        <v>0</v>
      </c>
      <c r="H13" s="52">
        <v>0</v>
      </c>
      <c r="I13" s="84">
        <v>0</v>
      </c>
      <c r="J13" s="84">
        <f>H13*0.03</f>
        <v>0</v>
      </c>
      <c r="K13" s="52">
        <v>0</v>
      </c>
      <c r="L13" s="64">
        <v>0</v>
      </c>
      <c r="M13" s="64">
        <f>ROUND(E13*H13,2)</f>
        <v>0</v>
      </c>
      <c r="N13" s="64">
        <f>ROUND(E13*I13,2)</f>
        <v>0</v>
      </c>
      <c r="O13" s="64">
        <f t="shared" ref="O13:O21" si="0">ROUND(E13*J13,2)</f>
        <v>0</v>
      </c>
      <c r="P13" s="64">
        <f t="shared" ref="P13:P36" si="1">ROUND(M13+N13+O13,2)</f>
        <v>0</v>
      </c>
      <c r="Q13" s="114"/>
      <c r="R13" s="114">
        <v>110.82</v>
      </c>
    </row>
    <row r="14" spans="1:18">
      <c r="A14" s="47"/>
      <c r="B14" s="417"/>
      <c r="C14" s="258" t="s">
        <v>312</v>
      </c>
      <c r="D14" s="254" t="s">
        <v>141</v>
      </c>
      <c r="E14" s="257">
        <v>1</v>
      </c>
      <c r="F14" s="64">
        <v>0</v>
      </c>
      <c r="G14" s="64">
        <v>0</v>
      </c>
      <c r="H14" s="52">
        <v>0</v>
      </c>
      <c r="I14" s="84">
        <v>0</v>
      </c>
      <c r="J14" s="84">
        <f t="shared" ref="J14:J77" si="2">H14*0.03</f>
        <v>0</v>
      </c>
      <c r="K14" s="52">
        <v>0</v>
      </c>
      <c r="L14" s="64">
        <v>0</v>
      </c>
      <c r="M14" s="64">
        <f t="shared" ref="M14:M77" si="3">ROUND(E14*H14,2)</f>
        <v>0</v>
      </c>
      <c r="N14" s="64">
        <f t="shared" ref="N14:N77" si="4">ROUND(E14*I14,2)</f>
        <v>0</v>
      </c>
      <c r="O14" s="64">
        <f t="shared" si="0"/>
        <v>0</v>
      </c>
      <c r="P14" s="64">
        <f t="shared" si="1"/>
        <v>0</v>
      </c>
      <c r="Q14" s="114"/>
      <c r="R14" s="114">
        <v>3.96</v>
      </c>
    </row>
    <row r="15" spans="1:18">
      <c r="A15" s="47"/>
      <c r="B15" s="417"/>
      <c r="C15" s="258" t="s">
        <v>168</v>
      </c>
      <c r="D15" s="254" t="s">
        <v>141</v>
      </c>
      <c r="E15" s="257">
        <v>1</v>
      </c>
      <c r="F15" s="64">
        <v>0</v>
      </c>
      <c r="G15" s="64">
        <v>0</v>
      </c>
      <c r="H15" s="52">
        <v>0</v>
      </c>
      <c r="I15" s="84">
        <v>0</v>
      </c>
      <c r="J15" s="84">
        <f t="shared" si="2"/>
        <v>0</v>
      </c>
      <c r="K15" s="52">
        <v>0</v>
      </c>
      <c r="L15" s="64">
        <v>0</v>
      </c>
      <c r="M15" s="64">
        <f t="shared" si="3"/>
        <v>0</v>
      </c>
      <c r="N15" s="64">
        <f t="shared" si="4"/>
        <v>0</v>
      </c>
      <c r="O15" s="64">
        <f>ROUND(E15*J15,2)</f>
        <v>0</v>
      </c>
      <c r="P15" s="64">
        <f t="shared" si="1"/>
        <v>0</v>
      </c>
      <c r="R15">
        <v>2.69</v>
      </c>
    </row>
    <row r="16" spans="1:18">
      <c r="A16" s="47"/>
      <c r="B16" s="417"/>
      <c r="C16" s="258" t="s">
        <v>169</v>
      </c>
      <c r="D16" s="254" t="s">
        <v>141</v>
      </c>
      <c r="E16" s="257">
        <v>2</v>
      </c>
      <c r="F16" s="64">
        <v>0</v>
      </c>
      <c r="G16" s="64">
        <v>0</v>
      </c>
      <c r="H16" s="52">
        <v>0</v>
      </c>
      <c r="I16" s="84">
        <v>0</v>
      </c>
      <c r="J16" s="84">
        <f t="shared" si="2"/>
        <v>0</v>
      </c>
      <c r="K16" s="52">
        <v>0</v>
      </c>
      <c r="L16" s="64">
        <v>0</v>
      </c>
      <c r="M16" s="64">
        <f t="shared" si="3"/>
        <v>0</v>
      </c>
      <c r="N16" s="64">
        <f t="shared" si="4"/>
        <v>0</v>
      </c>
      <c r="O16" s="64">
        <f t="shared" si="0"/>
        <v>0</v>
      </c>
      <c r="P16" s="64">
        <f t="shared" si="1"/>
        <v>0</v>
      </c>
      <c r="R16">
        <v>2.5299999999999998</v>
      </c>
    </row>
    <row r="17" spans="1:18">
      <c r="A17" s="47"/>
      <c r="B17" s="417"/>
      <c r="C17" s="258" t="s">
        <v>170</v>
      </c>
      <c r="D17" s="254" t="s">
        <v>141</v>
      </c>
      <c r="E17" s="257">
        <v>3</v>
      </c>
      <c r="F17" s="64">
        <v>0</v>
      </c>
      <c r="G17" s="64">
        <v>0</v>
      </c>
      <c r="H17" s="52">
        <v>0</v>
      </c>
      <c r="I17" s="84">
        <v>0</v>
      </c>
      <c r="J17" s="84">
        <f t="shared" si="2"/>
        <v>0</v>
      </c>
      <c r="K17" s="52">
        <v>0</v>
      </c>
      <c r="L17" s="64">
        <v>0</v>
      </c>
      <c r="M17" s="64">
        <f t="shared" si="3"/>
        <v>0</v>
      </c>
      <c r="N17" s="64">
        <f t="shared" si="4"/>
        <v>0</v>
      </c>
      <c r="O17" s="64">
        <f>ROUND(E17*J17,2)</f>
        <v>0</v>
      </c>
      <c r="P17" s="64">
        <f t="shared" si="1"/>
        <v>0</v>
      </c>
      <c r="R17">
        <v>10.34</v>
      </c>
    </row>
    <row r="18" spans="1:18">
      <c r="A18" s="47"/>
      <c r="B18" s="417"/>
      <c r="C18" s="329" t="s">
        <v>311</v>
      </c>
      <c r="D18" s="254" t="s">
        <v>141</v>
      </c>
      <c r="E18" s="257">
        <v>1</v>
      </c>
      <c r="F18" s="64">
        <v>0</v>
      </c>
      <c r="G18" s="64">
        <v>0</v>
      </c>
      <c r="H18" s="52">
        <v>0</v>
      </c>
      <c r="I18" s="84">
        <v>0</v>
      </c>
      <c r="J18" s="84">
        <f t="shared" si="2"/>
        <v>0</v>
      </c>
      <c r="K18" s="52">
        <v>0</v>
      </c>
      <c r="L18" s="64">
        <v>0</v>
      </c>
      <c r="M18" s="64">
        <f t="shared" si="3"/>
        <v>0</v>
      </c>
      <c r="N18" s="64">
        <f t="shared" si="4"/>
        <v>0</v>
      </c>
      <c r="O18" s="64">
        <f t="shared" si="0"/>
        <v>0</v>
      </c>
      <c r="P18" s="64">
        <f t="shared" si="1"/>
        <v>0</v>
      </c>
      <c r="Q18" s="114"/>
      <c r="R18" s="265">
        <v>97.55</v>
      </c>
    </row>
    <row r="19" spans="1:18">
      <c r="A19" s="47"/>
      <c r="B19" s="417"/>
      <c r="C19" s="329" t="s">
        <v>313</v>
      </c>
      <c r="D19" s="254" t="s">
        <v>141</v>
      </c>
      <c r="E19" s="257">
        <v>4</v>
      </c>
      <c r="F19" s="64">
        <v>0</v>
      </c>
      <c r="G19" s="64">
        <v>0</v>
      </c>
      <c r="H19" s="52">
        <v>0</v>
      </c>
      <c r="I19" s="84">
        <v>0</v>
      </c>
      <c r="J19" s="84">
        <f t="shared" si="2"/>
        <v>0</v>
      </c>
      <c r="K19" s="52">
        <v>0</v>
      </c>
      <c r="L19" s="64">
        <v>0</v>
      </c>
      <c r="M19" s="64">
        <f t="shared" si="3"/>
        <v>0</v>
      </c>
      <c r="N19" s="64">
        <f t="shared" si="4"/>
        <v>0</v>
      </c>
      <c r="O19" s="64">
        <f>ROUND(E19*J19,2)</f>
        <v>0</v>
      </c>
      <c r="P19" s="64">
        <f t="shared" si="1"/>
        <v>0</v>
      </c>
      <c r="Q19" s="114"/>
      <c r="R19" s="265">
        <v>3.96</v>
      </c>
    </row>
    <row r="20" spans="1:18">
      <c r="A20" s="47"/>
      <c r="B20" s="417"/>
      <c r="C20" s="329" t="s">
        <v>314</v>
      </c>
      <c r="D20" s="254" t="s">
        <v>141</v>
      </c>
      <c r="E20" s="257">
        <v>1</v>
      </c>
      <c r="F20" s="64">
        <v>0</v>
      </c>
      <c r="G20" s="64">
        <v>0</v>
      </c>
      <c r="H20" s="52">
        <v>0</v>
      </c>
      <c r="I20" s="84">
        <v>0</v>
      </c>
      <c r="J20" s="84">
        <f t="shared" si="2"/>
        <v>0</v>
      </c>
      <c r="K20" s="52">
        <v>0</v>
      </c>
      <c r="L20" s="64">
        <v>0</v>
      </c>
      <c r="M20" s="64">
        <f t="shared" si="3"/>
        <v>0</v>
      </c>
      <c r="N20" s="64">
        <f t="shared" si="4"/>
        <v>0</v>
      </c>
      <c r="O20" s="64">
        <f>ROUND(E20*J20,2)</f>
        <v>0</v>
      </c>
      <c r="P20" s="64">
        <f t="shared" si="1"/>
        <v>0</v>
      </c>
      <c r="Q20" s="114"/>
      <c r="R20" s="265">
        <v>3.2</v>
      </c>
    </row>
    <row r="21" spans="1:18">
      <c r="A21" s="47"/>
      <c r="B21" s="417"/>
      <c r="C21" s="259" t="s">
        <v>310</v>
      </c>
      <c r="D21" s="254" t="s">
        <v>141</v>
      </c>
      <c r="E21" s="260">
        <v>1</v>
      </c>
      <c r="F21" s="64">
        <v>0</v>
      </c>
      <c r="G21" s="64">
        <v>0</v>
      </c>
      <c r="H21" s="52">
        <v>0</v>
      </c>
      <c r="I21" s="84">
        <v>0</v>
      </c>
      <c r="J21" s="84">
        <f t="shared" si="2"/>
        <v>0</v>
      </c>
      <c r="K21" s="52">
        <v>0</v>
      </c>
      <c r="L21" s="64">
        <v>0</v>
      </c>
      <c r="M21" s="64">
        <f t="shared" si="3"/>
        <v>0</v>
      </c>
      <c r="N21" s="64">
        <f t="shared" si="4"/>
        <v>0</v>
      </c>
      <c r="O21" s="64">
        <f t="shared" si="0"/>
        <v>0</v>
      </c>
      <c r="P21" s="64">
        <f t="shared" si="1"/>
        <v>0</v>
      </c>
      <c r="Q21" s="114"/>
      <c r="R21" s="114">
        <v>8.01</v>
      </c>
    </row>
    <row r="22" spans="1:18">
      <c r="A22" s="47"/>
      <c r="B22" s="417"/>
      <c r="C22" s="259" t="s">
        <v>159</v>
      </c>
      <c r="D22" s="254" t="s">
        <v>141</v>
      </c>
      <c r="E22" s="264">
        <v>1</v>
      </c>
      <c r="F22" s="64">
        <v>0</v>
      </c>
      <c r="G22" s="64">
        <v>0</v>
      </c>
      <c r="H22" s="52">
        <v>0</v>
      </c>
      <c r="I22" s="84">
        <v>0</v>
      </c>
      <c r="J22" s="84">
        <f t="shared" si="2"/>
        <v>0</v>
      </c>
      <c r="K22" s="52">
        <v>0</v>
      </c>
      <c r="L22" s="64">
        <v>0</v>
      </c>
      <c r="M22" s="64">
        <f t="shared" si="3"/>
        <v>0</v>
      </c>
      <c r="N22" s="64">
        <f t="shared" si="4"/>
        <v>0</v>
      </c>
      <c r="O22" s="64">
        <f t="shared" ref="O22:O36" si="5">ROUND(E22*J22,2)</f>
        <v>0</v>
      </c>
      <c r="P22" s="64">
        <f t="shared" si="1"/>
        <v>0</v>
      </c>
      <c r="Q22" s="114"/>
      <c r="R22" s="114">
        <v>3.83</v>
      </c>
    </row>
    <row r="23" spans="1:18">
      <c r="A23" s="47">
        <v>2</v>
      </c>
      <c r="B23" s="243" t="s">
        <v>160</v>
      </c>
      <c r="C23" s="253" t="s">
        <v>607</v>
      </c>
      <c r="D23" s="254" t="s">
        <v>75</v>
      </c>
      <c r="E23" s="257">
        <v>1</v>
      </c>
      <c r="F23" s="64">
        <v>0</v>
      </c>
      <c r="G23" s="64">
        <v>0</v>
      </c>
      <c r="H23" s="52">
        <v>0</v>
      </c>
      <c r="I23" s="84">
        <v>0</v>
      </c>
      <c r="J23" s="84">
        <f t="shared" si="2"/>
        <v>0</v>
      </c>
      <c r="K23" s="52">
        <v>0</v>
      </c>
      <c r="L23" s="64">
        <v>0</v>
      </c>
      <c r="M23" s="64">
        <f t="shared" si="3"/>
        <v>0</v>
      </c>
      <c r="N23" s="64">
        <f t="shared" si="4"/>
        <v>0</v>
      </c>
      <c r="O23" s="64">
        <f t="shared" si="5"/>
        <v>0</v>
      </c>
      <c r="P23" s="64">
        <f t="shared" ref="P23:P28" si="6">ROUND(M23+N23+O23,2)</f>
        <v>0</v>
      </c>
      <c r="Q23" s="114"/>
      <c r="R23" s="114"/>
    </row>
    <row r="24" spans="1:18">
      <c r="A24" s="47"/>
      <c r="B24" s="417"/>
      <c r="C24" s="258" t="s">
        <v>168</v>
      </c>
      <c r="D24" s="254" t="s">
        <v>141</v>
      </c>
      <c r="E24" s="416">
        <v>3</v>
      </c>
      <c r="F24" s="64">
        <v>0</v>
      </c>
      <c r="G24" s="64">
        <v>0</v>
      </c>
      <c r="H24" s="52">
        <v>0</v>
      </c>
      <c r="I24" s="84">
        <v>0</v>
      </c>
      <c r="J24" s="84">
        <f t="shared" si="2"/>
        <v>0</v>
      </c>
      <c r="K24" s="52">
        <v>0</v>
      </c>
      <c r="L24" s="64">
        <v>0</v>
      </c>
      <c r="M24" s="64">
        <f t="shared" si="3"/>
        <v>0</v>
      </c>
      <c r="N24" s="64">
        <f t="shared" si="4"/>
        <v>0</v>
      </c>
      <c r="O24" s="64">
        <f>ROUND(E24*J24,2)</f>
        <v>0</v>
      </c>
      <c r="P24" s="64">
        <f t="shared" si="6"/>
        <v>0</v>
      </c>
      <c r="Q24" s="114"/>
      <c r="R24" s="114"/>
    </row>
    <row r="25" spans="1:18">
      <c r="A25" s="47"/>
      <c r="B25" s="417"/>
      <c r="C25" s="258" t="s">
        <v>167</v>
      </c>
      <c r="D25" s="254" t="s">
        <v>141</v>
      </c>
      <c r="E25" s="416">
        <v>6</v>
      </c>
      <c r="F25" s="64">
        <v>0</v>
      </c>
      <c r="G25" s="64">
        <v>0</v>
      </c>
      <c r="H25" s="52">
        <v>0</v>
      </c>
      <c r="I25" s="84">
        <v>0</v>
      </c>
      <c r="J25" s="84">
        <f t="shared" si="2"/>
        <v>0</v>
      </c>
      <c r="K25" s="52">
        <v>0</v>
      </c>
      <c r="L25" s="64">
        <v>0</v>
      </c>
      <c r="M25" s="64">
        <f t="shared" si="3"/>
        <v>0</v>
      </c>
      <c r="N25" s="64">
        <f t="shared" si="4"/>
        <v>0</v>
      </c>
      <c r="O25" s="64">
        <f>ROUND(E25*J25,2)</f>
        <v>0</v>
      </c>
      <c r="P25" s="64">
        <f t="shared" si="6"/>
        <v>0</v>
      </c>
      <c r="Q25" s="114"/>
      <c r="R25" s="114"/>
    </row>
    <row r="26" spans="1:18">
      <c r="A26" s="47"/>
      <c r="B26" s="417"/>
      <c r="C26" s="258" t="s">
        <v>170</v>
      </c>
      <c r="D26" s="254" t="s">
        <v>141</v>
      </c>
      <c r="E26" s="416">
        <v>2</v>
      </c>
      <c r="F26" s="64">
        <v>0</v>
      </c>
      <c r="G26" s="64">
        <v>0</v>
      </c>
      <c r="H26" s="52">
        <v>0</v>
      </c>
      <c r="I26" s="84">
        <v>0</v>
      </c>
      <c r="J26" s="84">
        <f t="shared" si="2"/>
        <v>0</v>
      </c>
      <c r="K26" s="52">
        <v>0</v>
      </c>
      <c r="L26" s="64">
        <v>0</v>
      </c>
      <c r="M26" s="64">
        <f t="shared" si="3"/>
        <v>0</v>
      </c>
      <c r="N26" s="64">
        <f t="shared" si="4"/>
        <v>0</v>
      </c>
      <c r="O26" s="64">
        <f>ROUND(E26*J26,2)</f>
        <v>0</v>
      </c>
      <c r="P26" s="64">
        <f t="shared" si="6"/>
        <v>0</v>
      </c>
      <c r="Q26" s="114"/>
      <c r="R26" s="114"/>
    </row>
    <row r="27" spans="1:18">
      <c r="A27" s="47"/>
      <c r="B27" s="417"/>
      <c r="C27" s="329" t="s">
        <v>311</v>
      </c>
      <c r="D27" s="254" t="s">
        <v>141</v>
      </c>
      <c r="E27" s="416">
        <v>1</v>
      </c>
      <c r="F27" s="64">
        <v>0</v>
      </c>
      <c r="G27" s="64">
        <v>0</v>
      </c>
      <c r="H27" s="52">
        <v>0</v>
      </c>
      <c r="I27" s="84">
        <v>0</v>
      </c>
      <c r="J27" s="84">
        <f t="shared" si="2"/>
        <v>0</v>
      </c>
      <c r="K27" s="52">
        <v>0</v>
      </c>
      <c r="L27" s="64">
        <v>0</v>
      </c>
      <c r="M27" s="64">
        <f t="shared" si="3"/>
        <v>0</v>
      </c>
      <c r="N27" s="64">
        <f t="shared" si="4"/>
        <v>0</v>
      </c>
      <c r="O27" s="64">
        <f>ROUND(E27*J27,2)</f>
        <v>0</v>
      </c>
      <c r="P27" s="64">
        <f t="shared" si="6"/>
        <v>0</v>
      </c>
      <c r="Q27" s="114"/>
      <c r="R27" s="114"/>
    </row>
    <row r="28" spans="1:18">
      <c r="A28" s="47"/>
      <c r="B28" s="417"/>
      <c r="C28" s="258" t="s">
        <v>316</v>
      </c>
      <c r="D28" s="254" t="s">
        <v>141</v>
      </c>
      <c r="E28" s="416">
        <v>7</v>
      </c>
      <c r="F28" s="64">
        <v>0</v>
      </c>
      <c r="G28" s="64">
        <v>0</v>
      </c>
      <c r="H28" s="52">
        <v>0</v>
      </c>
      <c r="I28" s="84">
        <v>0</v>
      </c>
      <c r="J28" s="84">
        <f t="shared" si="2"/>
        <v>0</v>
      </c>
      <c r="K28" s="52">
        <v>0</v>
      </c>
      <c r="L28" s="64">
        <v>0</v>
      </c>
      <c r="M28" s="64">
        <f t="shared" si="3"/>
        <v>0</v>
      </c>
      <c r="N28" s="64">
        <f t="shared" si="4"/>
        <v>0</v>
      </c>
      <c r="O28" s="64">
        <f>ROUND(E28*J28,2)</f>
        <v>0</v>
      </c>
      <c r="P28" s="64">
        <f t="shared" si="6"/>
        <v>0</v>
      </c>
      <c r="Q28" s="114"/>
      <c r="R28" s="114"/>
    </row>
    <row r="29" spans="1:18">
      <c r="A29" s="47">
        <v>3</v>
      </c>
      <c r="B29" s="243" t="s">
        <v>160</v>
      </c>
      <c r="C29" s="256" t="s">
        <v>315</v>
      </c>
      <c r="D29" s="261" t="s">
        <v>75</v>
      </c>
      <c r="E29" s="262">
        <v>1</v>
      </c>
      <c r="F29" s="64">
        <v>0</v>
      </c>
      <c r="G29" s="64">
        <v>0</v>
      </c>
      <c r="H29" s="52">
        <v>0</v>
      </c>
      <c r="I29" s="84">
        <v>0</v>
      </c>
      <c r="J29" s="84">
        <f t="shared" si="2"/>
        <v>0</v>
      </c>
      <c r="K29" s="52">
        <v>0</v>
      </c>
      <c r="L29" s="64">
        <v>0</v>
      </c>
      <c r="M29" s="64">
        <f t="shared" si="3"/>
        <v>0</v>
      </c>
      <c r="N29" s="64">
        <f t="shared" si="4"/>
        <v>0</v>
      </c>
      <c r="O29" s="64">
        <f t="shared" si="5"/>
        <v>0</v>
      </c>
      <c r="P29" s="64">
        <f t="shared" si="1"/>
        <v>0</v>
      </c>
      <c r="Q29" s="114"/>
      <c r="R29" s="114">
        <v>25.85</v>
      </c>
    </row>
    <row r="30" spans="1:18">
      <c r="A30" s="47"/>
      <c r="B30" s="243"/>
      <c r="C30" s="258" t="s">
        <v>167</v>
      </c>
      <c r="D30" s="254" t="s">
        <v>141</v>
      </c>
      <c r="E30" s="257">
        <v>1</v>
      </c>
      <c r="F30" s="64">
        <v>0</v>
      </c>
      <c r="G30" s="64">
        <v>0</v>
      </c>
      <c r="H30" s="52">
        <v>0</v>
      </c>
      <c r="I30" s="84">
        <v>0</v>
      </c>
      <c r="J30" s="84">
        <f t="shared" si="2"/>
        <v>0</v>
      </c>
      <c r="K30" s="52">
        <v>0</v>
      </c>
      <c r="L30" s="64">
        <v>0</v>
      </c>
      <c r="M30" s="64">
        <f t="shared" si="3"/>
        <v>0</v>
      </c>
      <c r="N30" s="64">
        <f t="shared" si="4"/>
        <v>0</v>
      </c>
      <c r="O30" s="64">
        <f t="shared" si="5"/>
        <v>0</v>
      </c>
      <c r="P30" s="64">
        <f t="shared" si="1"/>
        <v>0</v>
      </c>
      <c r="Q30" s="114"/>
      <c r="R30" s="114">
        <v>8.64</v>
      </c>
    </row>
    <row r="31" spans="1:18">
      <c r="A31" s="47"/>
      <c r="B31" s="243"/>
      <c r="C31" s="258" t="s">
        <v>170</v>
      </c>
      <c r="D31" s="254" t="s">
        <v>141</v>
      </c>
      <c r="E31" s="257">
        <v>5</v>
      </c>
      <c r="F31" s="64">
        <v>0</v>
      </c>
      <c r="G31" s="64">
        <v>0</v>
      </c>
      <c r="H31" s="52">
        <v>0</v>
      </c>
      <c r="I31" s="84">
        <v>0</v>
      </c>
      <c r="J31" s="84">
        <f t="shared" si="2"/>
        <v>0</v>
      </c>
      <c r="K31" s="52">
        <v>0</v>
      </c>
      <c r="L31" s="64">
        <v>0</v>
      </c>
      <c r="M31" s="64">
        <f t="shared" si="3"/>
        <v>0</v>
      </c>
      <c r="N31" s="64">
        <f t="shared" si="4"/>
        <v>0</v>
      </c>
      <c r="O31" s="64">
        <f t="shared" si="5"/>
        <v>0</v>
      </c>
      <c r="P31" s="64">
        <f t="shared" si="1"/>
        <v>0</v>
      </c>
      <c r="R31">
        <v>10.34</v>
      </c>
    </row>
    <row r="32" spans="1:18">
      <c r="A32" s="47"/>
      <c r="B32" s="243"/>
      <c r="C32" s="258" t="s">
        <v>316</v>
      </c>
      <c r="D32" s="254" t="s">
        <v>141</v>
      </c>
      <c r="E32" s="257">
        <v>4</v>
      </c>
      <c r="F32" s="64">
        <v>0</v>
      </c>
      <c r="G32" s="64">
        <v>0</v>
      </c>
      <c r="H32" s="52">
        <v>0</v>
      </c>
      <c r="I32" s="84">
        <v>0</v>
      </c>
      <c r="J32" s="84">
        <f t="shared" si="2"/>
        <v>0</v>
      </c>
      <c r="K32" s="52">
        <v>0</v>
      </c>
      <c r="L32" s="64">
        <v>0</v>
      </c>
      <c r="M32" s="64">
        <f t="shared" si="3"/>
        <v>0</v>
      </c>
      <c r="N32" s="64">
        <f t="shared" si="4"/>
        <v>0</v>
      </c>
      <c r="O32" s="64">
        <f t="shared" si="5"/>
        <v>0</v>
      </c>
      <c r="P32" s="64">
        <f t="shared" si="1"/>
        <v>0</v>
      </c>
      <c r="R32">
        <v>8.61</v>
      </c>
    </row>
    <row r="33" spans="1:18">
      <c r="A33" s="47"/>
      <c r="B33" s="243"/>
      <c r="C33" s="258" t="s">
        <v>317</v>
      </c>
      <c r="D33" s="254" t="s">
        <v>141</v>
      </c>
      <c r="E33" s="257">
        <v>1</v>
      </c>
      <c r="F33" s="64">
        <v>0</v>
      </c>
      <c r="G33" s="64">
        <v>0</v>
      </c>
      <c r="H33" s="52">
        <v>0</v>
      </c>
      <c r="I33" s="84">
        <v>0</v>
      </c>
      <c r="J33" s="84">
        <f t="shared" si="2"/>
        <v>0</v>
      </c>
      <c r="K33" s="52">
        <v>0</v>
      </c>
      <c r="L33" s="64">
        <v>0</v>
      </c>
      <c r="M33" s="64">
        <f t="shared" si="3"/>
        <v>0</v>
      </c>
      <c r="N33" s="64">
        <f t="shared" si="4"/>
        <v>0</v>
      </c>
      <c r="O33" s="64">
        <f t="shared" si="5"/>
        <v>0</v>
      </c>
      <c r="P33" s="64">
        <f t="shared" si="1"/>
        <v>0</v>
      </c>
      <c r="R33">
        <v>2.2000000000000002</v>
      </c>
    </row>
    <row r="34" spans="1:18">
      <c r="A34" s="47"/>
      <c r="B34" s="243"/>
      <c r="C34" s="258" t="s">
        <v>168</v>
      </c>
      <c r="D34" s="254" t="s">
        <v>141</v>
      </c>
      <c r="E34" s="257">
        <v>2</v>
      </c>
      <c r="F34" s="64">
        <v>0</v>
      </c>
      <c r="G34" s="64">
        <v>0</v>
      </c>
      <c r="H34" s="52">
        <v>0</v>
      </c>
      <c r="I34" s="84">
        <v>0</v>
      </c>
      <c r="J34" s="84">
        <f t="shared" si="2"/>
        <v>0</v>
      </c>
      <c r="K34" s="52">
        <v>0</v>
      </c>
      <c r="L34" s="64">
        <v>0</v>
      </c>
      <c r="M34" s="64">
        <f t="shared" si="3"/>
        <v>0</v>
      </c>
      <c r="N34" s="64">
        <f t="shared" si="4"/>
        <v>0</v>
      </c>
      <c r="O34" s="64">
        <f t="shared" si="5"/>
        <v>0</v>
      </c>
      <c r="P34" s="64">
        <f t="shared" si="1"/>
        <v>0</v>
      </c>
      <c r="R34">
        <v>2.69</v>
      </c>
    </row>
    <row r="35" spans="1:18">
      <c r="A35" s="47"/>
      <c r="B35" s="243"/>
      <c r="C35" s="258" t="s">
        <v>169</v>
      </c>
      <c r="D35" s="254" t="s">
        <v>141</v>
      </c>
      <c r="E35" s="257">
        <v>1</v>
      </c>
      <c r="F35" s="64">
        <v>0</v>
      </c>
      <c r="G35" s="64">
        <v>0</v>
      </c>
      <c r="H35" s="52">
        <v>0</v>
      </c>
      <c r="I35" s="84">
        <v>0</v>
      </c>
      <c r="J35" s="84">
        <f t="shared" si="2"/>
        <v>0</v>
      </c>
      <c r="K35" s="52">
        <v>0</v>
      </c>
      <c r="L35" s="64">
        <v>0</v>
      </c>
      <c r="M35" s="64">
        <f t="shared" si="3"/>
        <v>0</v>
      </c>
      <c r="N35" s="64">
        <f t="shared" si="4"/>
        <v>0</v>
      </c>
      <c r="O35" s="64">
        <f t="shared" si="5"/>
        <v>0</v>
      </c>
      <c r="P35" s="64">
        <f t="shared" si="1"/>
        <v>0</v>
      </c>
      <c r="R35">
        <v>2.5299999999999998</v>
      </c>
    </row>
    <row r="36" spans="1:18">
      <c r="A36" s="47">
        <v>4</v>
      </c>
      <c r="B36" s="243" t="s">
        <v>160</v>
      </c>
      <c r="C36" s="256" t="s">
        <v>318</v>
      </c>
      <c r="D36" s="254" t="s">
        <v>75</v>
      </c>
      <c r="E36" s="257">
        <v>1</v>
      </c>
      <c r="F36" s="64">
        <v>0</v>
      </c>
      <c r="G36" s="64">
        <v>0</v>
      </c>
      <c r="H36" s="52">
        <v>0</v>
      </c>
      <c r="I36" s="84">
        <v>0</v>
      </c>
      <c r="J36" s="84">
        <f t="shared" si="2"/>
        <v>0</v>
      </c>
      <c r="K36" s="52">
        <v>0</v>
      </c>
      <c r="L36" s="64">
        <v>0</v>
      </c>
      <c r="M36" s="64">
        <f t="shared" si="3"/>
        <v>0</v>
      </c>
      <c r="N36" s="64">
        <f t="shared" si="4"/>
        <v>0</v>
      </c>
      <c r="O36" s="64">
        <f t="shared" si="5"/>
        <v>0</v>
      </c>
      <c r="P36" s="64">
        <f t="shared" si="1"/>
        <v>0</v>
      </c>
      <c r="R36">
        <v>25.85</v>
      </c>
    </row>
    <row r="37" spans="1:18">
      <c r="A37" s="47"/>
      <c r="B37" s="243"/>
      <c r="C37" s="258" t="s">
        <v>167</v>
      </c>
      <c r="D37" s="254" t="s">
        <v>141</v>
      </c>
      <c r="E37" s="257">
        <v>1</v>
      </c>
      <c r="F37" s="64">
        <v>0</v>
      </c>
      <c r="G37" s="64">
        <v>0</v>
      </c>
      <c r="H37" s="52">
        <v>0</v>
      </c>
      <c r="I37" s="84">
        <v>0</v>
      </c>
      <c r="J37" s="84">
        <f t="shared" si="2"/>
        <v>0</v>
      </c>
      <c r="K37" s="52">
        <v>0</v>
      </c>
      <c r="L37" s="64">
        <v>0</v>
      </c>
      <c r="M37" s="64">
        <f t="shared" si="3"/>
        <v>0</v>
      </c>
      <c r="N37" s="64">
        <f t="shared" si="4"/>
        <v>0</v>
      </c>
      <c r="O37" s="64">
        <f t="shared" ref="O37:O42" si="7">ROUND(E37*J37,2)</f>
        <v>0</v>
      </c>
      <c r="P37" s="64">
        <f t="shared" ref="P37:P42" si="8">ROUND(M37+N37+O37,2)</f>
        <v>0</v>
      </c>
      <c r="Q37" s="114"/>
      <c r="R37" s="114">
        <v>8.64</v>
      </c>
    </row>
    <row r="38" spans="1:18">
      <c r="A38" s="47"/>
      <c r="B38" s="243"/>
      <c r="C38" s="258" t="s">
        <v>170</v>
      </c>
      <c r="D38" s="254" t="s">
        <v>141</v>
      </c>
      <c r="E38" s="257">
        <v>5</v>
      </c>
      <c r="F38" s="64">
        <v>0</v>
      </c>
      <c r="G38" s="64">
        <v>0</v>
      </c>
      <c r="H38" s="52">
        <v>0</v>
      </c>
      <c r="I38" s="84">
        <v>0</v>
      </c>
      <c r="J38" s="84">
        <f t="shared" si="2"/>
        <v>0</v>
      </c>
      <c r="K38" s="52">
        <v>0</v>
      </c>
      <c r="L38" s="64">
        <v>0</v>
      </c>
      <c r="M38" s="64">
        <f t="shared" si="3"/>
        <v>0</v>
      </c>
      <c r="N38" s="64">
        <f t="shared" si="4"/>
        <v>0</v>
      </c>
      <c r="O38" s="64">
        <f t="shared" si="7"/>
        <v>0</v>
      </c>
      <c r="P38" s="64">
        <f t="shared" si="8"/>
        <v>0</v>
      </c>
      <c r="R38">
        <v>10.34</v>
      </c>
    </row>
    <row r="39" spans="1:18">
      <c r="A39" s="47"/>
      <c r="B39" s="243"/>
      <c r="C39" s="258" t="s">
        <v>316</v>
      </c>
      <c r="D39" s="254" t="s">
        <v>141</v>
      </c>
      <c r="E39" s="257">
        <v>4</v>
      </c>
      <c r="F39" s="64">
        <v>0</v>
      </c>
      <c r="G39" s="64">
        <v>0</v>
      </c>
      <c r="H39" s="52">
        <v>0</v>
      </c>
      <c r="I39" s="84">
        <v>0</v>
      </c>
      <c r="J39" s="84">
        <f t="shared" si="2"/>
        <v>0</v>
      </c>
      <c r="K39" s="52">
        <v>0</v>
      </c>
      <c r="L39" s="64">
        <v>0</v>
      </c>
      <c r="M39" s="64">
        <f t="shared" si="3"/>
        <v>0</v>
      </c>
      <c r="N39" s="64">
        <f t="shared" si="4"/>
        <v>0</v>
      </c>
      <c r="O39" s="64">
        <f t="shared" si="7"/>
        <v>0</v>
      </c>
      <c r="P39" s="64">
        <f t="shared" si="8"/>
        <v>0</v>
      </c>
      <c r="R39">
        <v>8.61</v>
      </c>
    </row>
    <row r="40" spans="1:18">
      <c r="A40" s="47"/>
      <c r="B40" s="243"/>
      <c r="C40" s="258" t="s">
        <v>317</v>
      </c>
      <c r="D40" s="254" t="s">
        <v>141</v>
      </c>
      <c r="E40" s="257">
        <v>1</v>
      </c>
      <c r="F40" s="64">
        <v>0</v>
      </c>
      <c r="G40" s="64">
        <v>0</v>
      </c>
      <c r="H40" s="52">
        <v>0</v>
      </c>
      <c r="I40" s="84">
        <v>0</v>
      </c>
      <c r="J40" s="84">
        <f t="shared" si="2"/>
        <v>0</v>
      </c>
      <c r="K40" s="52">
        <v>0</v>
      </c>
      <c r="L40" s="64">
        <v>0</v>
      </c>
      <c r="M40" s="64">
        <f t="shared" si="3"/>
        <v>0</v>
      </c>
      <c r="N40" s="64">
        <f t="shared" si="4"/>
        <v>0</v>
      </c>
      <c r="O40" s="64">
        <f t="shared" si="7"/>
        <v>0</v>
      </c>
      <c r="P40" s="64">
        <f t="shared" si="8"/>
        <v>0</v>
      </c>
      <c r="R40">
        <v>2.2000000000000002</v>
      </c>
    </row>
    <row r="41" spans="1:18">
      <c r="A41" s="47"/>
      <c r="B41" s="243"/>
      <c r="C41" s="258" t="s">
        <v>168</v>
      </c>
      <c r="D41" s="254" t="s">
        <v>141</v>
      </c>
      <c r="E41" s="257">
        <v>2</v>
      </c>
      <c r="F41" s="64">
        <v>0</v>
      </c>
      <c r="G41" s="64">
        <v>0</v>
      </c>
      <c r="H41" s="52">
        <v>0</v>
      </c>
      <c r="I41" s="84">
        <v>0</v>
      </c>
      <c r="J41" s="84">
        <f t="shared" si="2"/>
        <v>0</v>
      </c>
      <c r="K41" s="52">
        <v>0</v>
      </c>
      <c r="L41" s="64">
        <v>0</v>
      </c>
      <c r="M41" s="64">
        <f t="shared" si="3"/>
        <v>0</v>
      </c>
      <c r="N41" s="64">
        <f t="shared" si="4"/>
        <v>0</v>
      </c>
      <c r="O41" s="64">
        <f t="shared" si="7"/>
        <v>0</v>
      </c>
      <c r="P41" s="64">
        <f t="shared" si="8"/>
        <v>0</v>
      </c>
      <c r="R41">
        <v>2.69</v>
      </c>
    </row>
    <row r="42" spans="1:18">
      <c r="A42" s="47"/>
      <c r="B42" s="243"/>
      <c r="C42" s="258" t="s">
        <v>169</v>
      </c>
      <c r="D42" s="254" t="s">
        <v>141</v>
      </c>
      <c r="E42" s="257">
        <v>1</v>
      </c>
      <c r="F42" s="64">
        <v>0</v>
      </c>
      <c r="G42" s="64">
        <v>0</v>
      </c>
      <c r="H42" s="52">
        <v>0</v>
      </c>
      <c r="I42" s="84">
        <v>0</v>
      </c>
      <c r="J42" s="84">
        <f t="shared" si="2"/>
        <v>0</v>
      </c>
      <c r="K42" s="52">
        <v>0</v>
      </c>
      <c r="L42" s="64">
        <v>0</v>
      </c>
      <c r="M42" s="64">
        <f t="shared" si="3"/>
        <v>0</v>
      </c>
      <c r="N42" s="64">
        <f t="shared" si="4"/>
        <v>0</v>
      </c>
      <c r="O42" s="64">
        <f t="shared" si="7"/>
        <v>0</v>
      </c>
      <c r="P42" s="64">
        <f t="shared" si="8"/>
        <v>0</v>
      </c>
      <c r="R42">
        <v>2.5299999999999998</v>
      </c>
    </row>
    <row r="43" spans="1:18">
      <c r="A43" s="47">
        <f>A36+1</f>
        <v>5</v>
      </c>
      <c r="B43" s="243" t="s">
        <v>160</v>
      </c>
      <c r="C43" s="256" t="s">
        <v>319</v>
      </c>
      <c r="D43" s="254" t="s">
        <v>75</v>
      </c>
      <c r="E43" s="257">
        <v>1</v>
      </c>
      <c r="F43" s="64">
        <v>0</v>
      </c>
      <c r="G43" s="64">
        <v>0</v>
      </c>
      <c r="H43" s="52">
        <v>0</v>
      </c>
      <c r="I43" s="84">
        <v>0</v>
      </c>
      <c r="J43" s="84">
        <f t="shared" si="2"/>
        <v>0</v>
      </c>
      <c r="K43" s="52">
        <v>0</v>
      </c>
      <c r="L43" s="64">
        <v>0</v>
      </c>
      <c r="M43" s="64">
        <f t="shared" si="3"/>
        <v>0</v>
      </c>
      <c r="N43" s="64">
        <f t="shared" si="4"/>
        <v>0</v>
      </c>
      <c r="O43" s="64">
        <f t="shared" ref="O43:O50" si="9">ROUND(E43*J43,2)</f>
        <v>0</v>
      </c>
      <c r="P43" s="64">
        <f t="shared" ref="P43:P50" si="10">ROUND(M43+N43+O43,2)</f>
        <v>0</v>
      </c>
      <c r="R43">
        <v>25.85</v>
      </c>
    </row>
    <row r="44" spans="1:18">
      <c r="A44" s="47"/>
      <c r="B44" s="243"/>
      <c r="C44" s="258" t="s">
        <v>167</v>
      </c>
      <c r="D44" s="254" t="s">
        <v>141</v>
      </c>
      <c r="E44" s="257">
        <v>1</v>
      </c>
      <c r="F44" s="64">
        <v>0</v>
      </c>
      <c r="G44" s="64">
        <v>0</v>
      </c>
      <c r="H44" s="52">
        <v>0</v>
      </c>
      <c r="I44" s="84">
        <v>0</v>
      </c>
      <c r="J44" s="84">
        <f t="shared" si="2"/>
        <v>0</v>
      </c>
      <c r="K44" s="52">
        <v>0</v>
      </c>
      <c r="L44" s="64">
        <v>0</v>
      </c>
      <c r="M44" s="64">
        <f t="shared" si="3"/>
        <v>0</v>
      </c>
      <c r="N44" s="64">
        <f t="shared" si="4"/>
        <v>0</v>
      </c>
      <c r="O44" s="64">
        <f t="shared" si="9"/>
        <v>0</v>
      </c>
      <c r="P44" s="64">
        <f t="shared" si="10"/>
        <v>0</v>
      </c>
      <c r="Q44" s="114"/>
      <c r="R44" s="114">
        <v>8.64</v>
      </c>
    </row>
    <row r="45" spans="1:18">
      <c r="A45" s="47"/>
      <c r="B45" s="243"/>
      <c r="C45" s="258" t="s">
        <v>170</v>
      </c>
      <c r="D45" s="254" t="s">
        <v>141</v>
      </c>
      <c r="E45" s="257">
        <v>5</v>
      </c>
      <c r="F45" s="64">
        <v>0</v>
      </c>
      <c r="G45" s="64">
        <v>0</v>
      </c>
      <c r="H45" s="52">
        <v>0</v>
      </c>
      <c r="I45" s="84">
        <v>0</v>
      </c>
      <c r="J45" s="84">
        <f t="shared" si="2"/>
        <v>0</v>
      </c>
      <c r="K45" s="52">
        <v>0</v>
      </c>
      <c r="L45" s="64">
        <v>0</v>
      </c>
      <c r="M45" s="64">
        <f t="shared" si="3"/>
        <v>0</v>
      </c>
      <c r="N45" s="64">
        <f t="shared" si="4"/>
        <v>0</v>
      </c>
      <c r="O45" s="64">
        <f t="shared" si="9"/>
        <v>0</v>
      </c>
      <c r="P45" s="64">
        <f t="shared" si="10"/>
        <v>0</v>
      </c>
      <c r="R45">
        <v>10.34</v>
      </c>
    </row>
    <row r="46" spans="1:18">
      <c r="A46" s="47"/>
      <c r="B46" s="243"/>
      <c r="C46" s="258" t="s">
        <v>316</v>
      </c>
      <c r="D46" s="254" t="s">
        <v>141</v>
      </c>
      <c r="E46" s="257">
        <v>4</v>
      </c>
      <c r="F46" s="64">
        <v>0</v>
      </c>
      <c r="G46" s="64">
        <v>0</v>
      </c>
      <c r="H46" s="52">
        <v>0</v>
      </c>
      <c r="I46" s="84">
        <v>0</v>
      </c>
      <c r="J46" s="84">
        <f t="shared" si="2"/>
        <v>0</v>
      </c>
      <c r="K46" s="52">
        <v>0</v>
      </c>
      <c r="L46" s="64">
        <v>0</v>
      </c>
      <c r="M46" s="64">
        <f t="shared" si="3"/>
        <v>0</v>
      </c>
      <c r="N46" s="64">
        <f t="shared" si="4"/>
        <v>0</v>
      </c>
      <c r="O46" s="64">
        <f t="shared" si="9"/>
        <v>0</v>
      </c>
      <c r="P46" s="64">
        <f t="shared" si="10"/>
        <v>0</v>
      </c>
      <c r="R46">
        <v>8.61</v>
      </c>
    </row>
    <row r="47" spans="1:18">
      <c r="A47" s="47"/>
      <c r="B47" s="243"/>
      <c r="C47" s="258" t="s">
        <v>317</v>
      </c>
      <c r="D47" s="254" t="s">
        <v>141</v>
      </c>
      <c r="E47" s="257">
        <v>1</v>
      </c>
      <c r="F47" s="64">
        <v>0</v>
      </c>
      <c r="G47" s="64">
        <v>0</v>
      </c>
      <c r="H47" s="52">
        <v>0</v>
      </c>
      <c r="I47" s="84">
        <v>0</v>
      </c>
      <c r="J47" s="84">
        <f t="shared" si="2"/>
        <v>0</v>
      </c>
      <c r="K47" s="52">
        <v>0</v>
      </c>
      <c r="L47" s="64">
        <v>0</v>
      </c>
      <c r="M47" s="64">
        <f t="shared" si="3"/>
        <v>0</v>
      </c>
      <c r="N47" s="64">
        <f t="shared" si="4"/>
        <v>0</v>
      </c>
      <c r="O47" s="64">
        <f t="shared" si="9"/>
        <v>0</v>
      </c>
      <c r="P47" s="64">
        <f t="shared" si="10"/>
        <v>0</v>
      </c>
      <c r="R47">
        <v>2.2000000000000002</v>
      </c>
    </row>
    <row r="48" spans="1:18">
      <c r="A48" s="47"/>
      <c r="B48" s="243"/>
      <c r="C48" s="258" t="s">
        <v>168</v>
      </c>
      <c r="D48" s="254" t="s">
        <v>141</v>
      </c>
      <c r="E48" s="257">
        <v>2</v>
      </c>
      <c r="F48" s="64">
        <v>0</v>
      </c>
      <c r="G48" s="64">
        <v>0</v>
      </c>
      <c r="H48" s="52">
        <v>0</v>
      </c>
      <c r="I48" s="84">
        <v>0</v>
      </c>
      <c r="J48" s="84">
        <f t="shared" si="2"/>
        <v>0</v>
      </c>
      <c r="K48" s="52">
        <v>0</v>
      </c>
      <c r="L48" s="64">
        <v>0</v>
      </c>
      <c r="M48" s="64">
        <f t="shared" si="3"/>
        <v>0</v>
      </c>
      <c r="N48" s="64">
        <f t="shared" si="4"/>
        <v>0</v>
      </c>
      <c r="O48" s="64">
        <f t="shared" si="9"/>
        <v>0</v>
      </c>
      <c r="P48" s="64">
        <f t="shared" si="10"/>
        <v>0</v>
      </c>
      <c r="R48">
        <v>2.69</v>
      </c>
    </row>
    <row r="49" spans="1:18">
      <c r="A49" s="47"/>
      <c r="B49" s="243"/>
      <c r="C49" s="258" t="s">
        <v>169</v>
      </c>
      <c r="D49" s="254" t="s">
        <v>141</v>
      </c>
      <c r="E49" s="257">
        <v>1</v>
      </c>
      <c r="F49" s="64">
        <v>0</v>
      </c>
      <c r="G49" s="64">
        <v>0</v>
      </c>
      <c r="H49" s="52">
        <v>0</v>
      </c>
      <c r="I49" s="84">
        <v>0</v>
      </c>
      <c r="J49" s="84">
        <f t="shared" si="2"/>
        <v>0</v>
      </c>
      <c r="K49" s="52">
        <v>0</v>
      </c>
      <c r="L49" s="64">
        <v>0</v>
      </c>
      <c r="M49" s="64">
        <f t="shared" si="3"/>
        <v>0</v>
      </c>
      <c r="N49" s="64">
        <f t="shared" si="4"/>
        <v>0</v>
      </c>
      <c r="O49" s="64">
        <f t="shared" si="9"/>
        <v>0</v>
      </c>
      <c r="P49" s="64">
        <f t="shared" si="10"/>
        <v>0</v>
      </c>
      <c r="R49">
        <v>2.5299999999999998</v>
      </c>
    </row>
    <row r="50" spans="1:18">
      <c r="A50" s="47">
        <f>A43+1</f>
        <v>6</v>
      </c>
      <c r="B50" s="243" t="s">
        <v>160</v>
      </c>
      <c r="C50" s="256" t="s">
        <v>320</v>
      </c>
      <c r="D50" s="254" t="s">
        <v>75</v>
      </c>
      <c r="E50" s="257">
        <v>1</v>
      </c>
      <c r="F50" s="64">
        <v>0</v>
      </c>
      <c r="G50" s="64">
        <v>0</v>
      </c>
      <c r="H50" s="52">
        <v>0</v>
      </c>
      <c r="I50" s="84">
        <v>0</v>
      </c>
      <c r="J50" s="84">
        <f t="shared" si="2"/>
        <v>0</v>
      </c>
      <c r="K50" s="52">
        <v>0</v>
      </c>
      <c r="L50" s="64">
        <v>0</v>
      </c>
      <c r="M50" s="64">
        <f t="shared" si="3"/>
        <v>0</v>
      </c>
      <c r="N50" s="64">
        <f t="shared" si="4"/>
        <v>0</v>
      </c>
      <c r="O50" s="64">
        <f t="shared" si="9"/>
        <v>0</v>
      </c>
      <c r="P50" s="64">
        <f t="shared" si="10"/>
        <v>0</v>
      </c>
      <c r="R50">
        <v>34.33</v>
      </c>
    </row>
    <row r="51" spans="1:18">
      <c r="A51" s="47"/>
      <c r="B51" s="243"/>
      <c r="C51" s="258" t="s">
        <v>167</v>
      </c>
      <c r="D51" s="254" t="s">
        <v>141</v>
      </c>
      <c r="E51" s="257">
        <v>1</v>
      </c>
      <c r="F51" s="64">
        <v>0</v>
      </c>
      <c r="G51" s="64">
        <v>0</v>
      </c>
      <c r="H51" s="52">
        <v>0</v>
      </c>
      <c r="I51" s="84">
        <v>0</v>
      </c>
      <c r="J51" s="84">
        <f t="shared" si="2"/>
        <v>0</v>
      </c>
      <c r="K51" s="52">
        <v>0</v>
      </c>
      <c r="L51" s="64">
        <v>0</v>
      </c>
      <c r="M51" s="64">
        <f t="shared" si="3"/>
        <v>0</v>
      </c>
      <c r="N51" s="64">
        <f t="shared" si="4"/>
        <v>0</v>
      </c>
      <c r="O51" s="64">
        <f t="shared" ref="O51:O70" si="11">ROUND(E51*J51,2)</f>
        <v>0</v>
      </c>
      <c r="P51" s="64">
        <f t="shared" ref="P51:P70" si="12">ROUND(M51+N51+O51,2)</f>
        <v>0</v>
      </c>
      <c r="Q51" s="114"/>
      <c r="R51" s="114">
        <v>8.64</v>
      </c>
    </row>
    <row r="52" spans="1:18">
      <c r="A52" s="47"/>
      <c r="B52" s="243"/>
      <c r="C52" s="258" t="s">
        <v>170</v>
      </c>
      <c r="D52" s="254" t="s">
        <v>141</v>
      </c>
      <c r="E52" s="257">
        <v>5</v>
      </c>
      <c r="F52" s="64">
        <v>0</v>
      </c>
      <c r="G52" s="64">
        <v>0</v>
      </c>
      <c r="H52" s="52">
        <v>0</v>
      </c>
      <c r="I52" s="84">
        <v>0</v>
      </c>
      <c r="J52" s="84">
        <f t="shared" si="2"/>
        <v>0</v>
      </c>
      <c r="K52" s="52">
        <v>0</v>
      </c>
      <c r="L52" s="64">
        <v>0</v>
      </c>
      <c r="M52" s="64">
        <f t="shared" si="3"/>
        <v>0</v>
      </c>
      <c r="N52" s="64">
        <f t="shared" si="4"/>
        <v>0</v>
      </c>
      <c r="O52" s="64">
        <f t="shared" si="11"/>
        <v>0</v>
      </c>
      <c r="P52" s="64">
        <f t="shared" si="12"/>
        <v>0</v>
      </c>
      <c r="R52">
        <v>10.34</v>
      </c>
    </row>
    <row r="53" spans="1:18">
      <c r="A53" s="47"/>
      <c r="B53" s="243"/>
      <c r="C53" s="258" t="s">
        <v>316</v>
      </c>
      <c r="D53" s="254" t="s">
        <v>141</v>
      </c>
      <c r="E53" s="257">
        <v>4</v>
      </c>
      <c r="F53" s="64">
        <v>0</v>
      </c>
      <c r="G53" s="64">
        <v>0</v>
      </c>
      <c r="H53" s="52">
        <v>0</v>
      </c>
      <c r="I53" s="84">
        <v>0</v>
      </c>
      <c r="J53" s="84">
        <f t="shared" si="2"/>
        <v>0</v>
      </c>
      <c r="K53" s="52">
        <v>0</v>
      </c>
      <c r="L53" s="64">
        <v>0</v>
      </c>
      <c r="M53" s="64">
        <f t="shared" si="3"/>
        <v>0</v>
      </c>
      <c r="N53" s="64">
        <f t="shared" si="4"/>
        <v>0</v>
      </c>
      <c r="O53" s="64">
        <f t="shared" si="11"/>
        <v>0</v>
      </c>
      <c r="P53" s="64">
        <f t="shared" si="12"/>
        <v>0</v>
      </c>
      <c r="R53">
        <v>8.61</v>
      </c>
    </row>
    <row r="54" spans="1:18">
      <c r="A54" s="47"/>
      <c r="B54" s="243"/>
      <c r="C54" s="258" t="s">
        <v>317</v>
      </c>
      <c r="D54" s="254" t="s">
        <v>141</v>
      </c>
      <c r="E54" s="257">
        <v>1</v>
      </c>
      <c r="F54" s="64">
        <v>0</v>
      </c>
      <c r="G54" s="64">
        <v>0</v>
      </c>
      <c r="H54" s="52">
        <v>0</v>
      </c>
      <c r="I54" s="84">
        <v>0</v>
      </c>
      <c r="J54" s="84">
        <f t="shared" si="2"/>
        <v>0</v>
      </c>
      <c r="K54" s="52">
        <v>0</v>
      </c>
      <c r="L54" s="64">
        <v>0</v>
      </c>
      <c r="M54" s="64">
        <f t="shared" si="3"/>
        <v>0</v>
      </c>
      <c r="N54" s="64">
        <f t="shared" si="4"/>
        <v>0</v>
      </c>
      <c r="O54" s="64">
        <f t="shared" si="11"/>
        <v>0</v>
      </c>
      <c r="P54" s="64">
        <f t="shared" si="12"/>
        <v>0</v>
      </c>
      <c r="R54">
        <v>2.2000000000000002</v>
      </c>
    </row>
    <row r="55" spans="1:18">
      <c r="A55" s="47"/>
      <c r="B55" s="243"/>
      <c r="C55" s="258" t="s">
        <v>168</v>
      </c>
      <c r="D55" s="254" t="s">
        <v>141</v>
      </c>
      <c r="E55" s="257">
        <v>2</v>
      </c>
      <c r="F55" s="64">
        <v>0</v>
      </c>
      <c r="G55" s="64">
        <v>0</v>
      </c>
      <c r="H55" s="52">
        <v>0</v>
      </c>
      <c r="I55" s="84">
        <v>0</v>
      </c>
      <c r="J55" s="84">
        <f t="shared" si="2"/>
        <v>0</v>
      </c>
      <c r="K55" s="52">
        <v>0</v>
      </c>
      <c r="L55" s="64">
        <v>0</v>
      </c>
      <c r="M55" s="64">
        <f t="shared" si="3"/>
        <v>0</v>
      </c>
      <c r="N55" s="64">
        <f t="shared" si="4"/>
        <v>0</v>
      </c>
      <c r="O55" s="64">
        <f t="shared" si="11"/>
        <v>0</v>
      </c>
      <c r="P55" s="64">
        <f t="shared" si="12"/>
        <v>0</v>
      </c>
      <c r="R55">
        <v>2.69</v>
      </c>
    </row>
    <row r="56" spans="1:18">
      <c r="A56" s="47"/>
      <c r="B56" s="243"/>
      <c r="C56" s="258" t="s">
        <v>169</v>
      </c>
      <c r="D56" s="254" t="s">
        <v>141</v>
      </c>
      <c r="E56" s="257">
        <v>1</v>
      </c>
      <c r="F56" s="64">
        <v>0</v>
      </c>
      <c r="G56" s="64">
        <v>0</v>
      </c>
      <c r="H56" s="52">
        <v>0</v>
      </c>
      <c r="I56" s="84">
        <v>0</v>
      </c>
      <c r="J56" s="84">
        <f t="shared" si="2"/>
        <v>0</v>
      </c>
      <c r="K56" s="52">
        <v>0</v>
      </c>
      <c r="L56" s="64">
        <v>0</v>
      </c>
      <c r="M56" s="64">
        <f t="shared" si="3"/>
        <v>0</v>
      </c>
      <c r="N56" s="64">
        <f t="shared" si="4"/>
        <v>0</v>
      </c>
      <c r="O56" s="64">
        <f t="shared" si="11"/>
        <v>0</v>
      </c>
      <c r="P56" s="64">
        <f t="shared" si="12"/>
        <v>0</v>
      </c>
      <c r="R56">
        <v>2.5299999999999998</v>
      </c>
    </row>
    <row r="57" spans="1:18">
      <c r="A57" s="47">
        <f>A50+1</f>
        <v>7</v>
      </c>
      <c r="B57" s="243" t="s">
        <v>160</v>
      </c>
      <c r="C57" s="256" t="s">
        <v>321</v>
      </c>
      <c r="D57" s="254" t="s">
        <v>75</v>
      </c>
      <c r="E57" s="257">
        <v>1</v>
      </c>
      <c r="F57" s="64">
        <v>0</v>
      </c>
      <c r="G57" s="64">
        <v>0</v>
      </c>
      <c r="H57" s="52">
        <v>0</v>
      </c>
      <c r="I57" s="84">
        <v>0</v>
      </c>
      <c r="J57" s="84">
        <f t="shared" si="2"/>
        <v>0</v>
      </c>
      <c r="K57" s="52">
        <v>0</v>
      </c>
      <c r="L57" s="64">
        <v>0</v>
      </c>
      <c r="M57" s="64">
        <f t="shared" si="3"/>
        <v>0</v>
      </c>
      <c r="N57" s="64">
        <f t="shared" si="4"/>
        <v>0</v>
      </c>
      <c r="O57" s="64">
        <f t="shared" si="11"/>
        <v>0</v>
      </c>
      <c r="P57" s="64">
        <f t="shared" si="12"/>
        <v>0</v>
      </c>
      <c r="R57">
        <v>32.5</v>
      </c>
    </row>
    <row r="58" spans="1:18">
      <c r="A58" s="47"/>
      <c r="B58" s="243"/>
      <c r="C58" s="258" t="s">
        <v>167</v>
      </c>
      <c r="D58" s="254" t="s">
        <v>141</v>
      </c>
      <c r="E58" s="257">
        <v>1</v>
      </c>
      <c r="F58" s="64">
        <v>0</v>
      </c>
      <c r="G58" s="64">
        <v>0</v>
      </c>
      <c r="H58" s="52">
        <v>0</v>
      </c>
      <c r="I58" s="84">
        <v>0</v>
      </c>
      <c r="J58" s="84">
        <f t="shared" si="2"/>
        <v>0</v>
      </c>
      <c r="K58" s="52">
        <v>0</v>
      </c>
      <c r="L58" s="64">
        <v>0</v>
      </c>
      <c r="M58" s="64">
        <f t="shared" si="3"/>
        <v>0</v>
      </c>
      <c r="N58" s="64">
        <f t="shared" si="4"/>
        <v>0</v>
      </c>
      <c r="O58" s="64">
        <f t="shared" si="11"/>
        <v>0</v>
      </c>
      <c r="P58" s="64">
        <f t="shared" si="12"/>
        <v>0</v>
      </c>
      <c r="Q58" s="114"/>
      <c r="R58" s="114">
        <v>8.64</v>
      </c>
    </row>
    <row r="59" spans="1:18">
      <c r="A59" s="47"/>
      <c r="B59" s="243"/>
      <c r="C59" s="258" t="s">
        <v>170</v>
      </c>
      <c r="D59" s="254" t="s">
        <v>141</v>
      </c>
      <c r="E59" s="257">
        <v>3</v>
      </c>
      <c r="F59" s="64">
        <v>0</v>
      </c>
      <c r="G59" s="64">
        <v>0</v>
      </c>
      <c r="H59" s="52">
        <v>0</v>
      </c>
      <c r="I59" s="84">
        <v>0</v>
      </c>
      <c r="J59" s="84">
        <f t="shared" si="2"/>
        <v>0</v>
      </c>
      <c r="K59" s="52">
        <v>0</v>
      </c>
      <c r="L59" s="64">
        <v>0</v>
      </c>
      <c r="M59" s="64">
        <f t="shared" si="3"/>
        <v>0</v>
      </c>
      <c r="N59" s="64">
        <f t="shared" si="4"/>
        <v>0</v>
      </c>
      <c r="O59" s="64">
        <f t="shared" si="11"/>
        <v>0</v>
      </c>
      <c r="P59" s="64">
        <f t="shared" si="12"/>
        <v>0</v>
      </c>
      <c r="R59">
        <v>10.34</v>
      </c>
    </row>
    <row r="60" spans="1:18">
      <c r="A60" s="47"/>
      <c r="B60" s="243"/>
      <c r="C60" s="258" t="s">
        <v>316</v>
      </c>
      <c r="D60" s="254" t="s">
        <v>141</v>
      </c>
      <c r="E60" s="257">
        <v>4</v>
      </c>
      <c r="F60" s="64">
        <v>0</v>
      </c>
      <c r="G60" s="64">
        <v>0</v>
      </c>
      <c r="H60" s="52">
        <v>0</v>
      </c>
      <c r="I60" s="84">
        <v>0</v>
      </c>
      <c r="J60" s="84">
        <f t="shared" si="2"/>
        <v>0</v>
      </c>
      <c r="K60" s="52">
        <v>0</v>
      </c>
      <c r="L60" s="64">
        <v>0</v>
      </c>
      <c r="M60" s="64">
        <f t="shared" si="3"/>
        <v>0</v>
      </c>
      <c r="N60" s="64">
        <f t="shared" si="4"/>
        <v>0</v>
      </c>
      <c r="O60" s="64">
        <f t="shared" si="11"/>
        <v>0</v>
      </c>
      <c r="P60" s="64">
        <f t="shared" si="12"/>
        <v>0</v>
      </c>
      <c r="R60">
        <v>8.61</v>
      </c>
    </row>
    <row r="61" spans="1:18">
      <c r="A61" s="47"/>
      <c r="B61" s="243"/>
      <c r="C61" s="258" t="s">
        <v>317</v>
      </c>
      <c r="D61" s="254" t="s">
        <v>141</v>
      </c>
      <c r="E61" s="257">
        <v>1</v>
      </c>
      <c r="F61" s="64">
        <v>0</v>
      </c>
      <c r="G61" s="64">
        <v>0</v>
      </c>
      <c r="H61" s="52">
        <v>0</v>
      </c>
      <c r="I61" s="84">
        <v>0</v>
      </c>
      <c r="J61" s="84">
        <f t="shared" si="2"/>
        <v>0</v>
      </c>
      <c r="K61" s="52">
        <v>0</v>
      </c>
      <c r="L61" s="64">
        <v>0</v>
      </c>
      <c r="M61" s="64">
        <f t="shared" si="3"/>
        <v>0</v>
      </c>
      <c r="N61" s="64">
        <f t="shared" si="4"/>
        <v>0</v>
      </c>
      <c r="O61" s="64">
        <f t="shared" si="11"/>
        <v>0</v>
      </c>
      <c r="P61" s="64">
        <f t="shared" si="12"/>
        <v>0</v>
      </c>
      <c r="R61">
        <v>2.2000000000000002</v>
      </c>
    </row>
    <row r="62" spans="1:18">
      <c r="A62" s="47"/>
      <c r="B62" s="243"/>
      <c r="C62" s="258" t="s">
        <v>168</v>
      </c>
      <c r="D62" s="254" t="s">
        <v>141</v>
      </c>
      <c r="E62" s="257">
        <v>2</v>
      </c>
      <c r="F62" s="64">
        <v>0</v>
      </c>
      <c r="G62" s="64">
        <v>0</v>
      </c>
      <c r="H62" s="52">
        <v>0</v>
      </c>
      <c r="I62" s="84">
        <v>0</v>
      </c>
      <c r="J62" s="84">
        <f t="shared" si="2"/>
        <v>0</v>
      </c>
      <c r="K62" s="52">
        <v>0</v>
      </c>
      <c r="L62" s="64">
        <v>0</v>
      </c>
      <c r="M62" s="64">
        <f t="shared" si="3"/>
        <v>0</v>
      </c>
      <c r="N62" s="64">
        <f t="shared" si="4"/>
        <v>0</v>
      </c>
      <c r="O62" s="64">
        <f t="shared" si="11"/>
        <v>0</v>
      </c>
      <c r="P62" s="64">
        <f t="shared" si="12"/>
        <v>0</v>
      </c>
      <c r="R62">
        <v>2.69</v>
      </c>
    </row>
    <row r="63" spans="1:18">
      <c r="A63" s="47"/>
      <c r="B63" s="243"/>
      <c r="C63" s="258" t="s">
        <v>169</v>
      </c>
      <c r="D63" s="254" t="s">
        <v>141</v>
      </c>
      <c r="E63" s="257">
        <v>1</v>
      </c>
      <c r="F63" s="64">
        <v>0</v>
      </c>
      <c r="G63" s="64">
        <v>0</v>
      </c>
      <c r="H63" s="52">
        <v>0</v>
      </c>
      <c r="I63" s="84">
        <v>0</v>
      </c>
      <c r="J63" s="84">
        <f t="shared" si="2"/>
        <v>0</v>
      </c>
      <c r="K63" s="52">
        <v>0</v>
      </c>
      <c r="L63" s="64">
        <v>0</v>
      </c>
      <c r="M63" s="64">
        <f t="shared" si="3"/>
        <v>0</v>
      </c>
      <c r="N63" s="64">
        <f t="shared" si="4"/>
        <v>0</v>
      </c>
      <c r="O63" s="64">
        <f t="shared" si="11"/>
        <v>0</v>
      </c>
      <c r="P63" s="64">
        <f t="shared" si="12"/>
        <v>0</v>
      </c>
      <c r="R63">
        <v>2.5299999999999998</v>
      </c>
    </row>
    <row r="64" spans="1:18">
      <c r="A64" s="47">
        <f>A57+1</f>
        <v>8</v>
      </c>
      <c r="B64" s="243" t="s">
        <v>160</v>
      </c>
      <c r="C64" s="256" t="s">
        <v>322</v>
      </c>
      <c r="D64" s="254" t="s">
        <v>75</v>
      </c>
      <c r="E64" s="257">
        <v>1</v>
      </c>
      <c r="F64" s="64">
        <v>0</v>
      </c>
      <c r="G64" s="64">
        <v>0</v>
      </c>
      <c r="H64" s="52">
        <v>0</v>
      </c>
      <c r="I64" s="84">
        <v>0</v>
      </c>
      <c r="J64" s="84">
        <f t="shared" si="2"/>
        <v>0</v>
      </c>
      <c r="K64" s="52">
        <v>0</v>
      </c>
      <c r="L64" s="64">
        <v>0</v>
      </c>
      <c r="M64" s="64">
        <f t="shared" si="3"/>
        <v>0</v>
      </c>
      <c r="N64" s="64">
        <f t="shared" si="4"/>
        <v>0</v>
      </c>
      <c r="O64" s="64">
        <f t="shared" si="11"/>
        <v>0</v>
      </c>
      <c r="P64" s="64">
        <f t="shared" si="12"/>
        <v>0</v>
      </c>
      <c r="R64">
        <v>34.33</v>
      </c>
    </row>
    <row r="65" spans="1:18">
      <c r="A65" s="47"/>
      <c r="B65" s="243"/>
      <c r="C65" s="258" t="s">
        <v>167</v>
      </c>
      <c r="D65" s="254" t="s">
        <v>141</v>
      </c>
      <c r="E65" s="257">
        <v>1</v>
      </c>
      <c r="F65" s="64">
        <v>0</v>
      </c>
      <c r="G65" s="64">
        <v>0</v>
      </c>
      <c r="H65" s="52">
        <v>0</v>
      </c>
      <c r="I65" s="84">
        <v>0</v>
      </c>
      <c r="J65" s="84">
        <f t="shared" si="2"/>
        <v>0</v>
      </c>
      <c r="K65" s="52">
        <v>0</v>
      </c>
      <c r="L65" s="64">
        <v>0</v>
      </c>
      <c r="M65" s="64">
        <f t="shared" si="3"/>
        <v>0</v>
      </c>
      <c r="N65" s="64">
        <f t="shared" si="4"/>
        <v>0</v>
      </c>
      <c r="O65" s="64">
        <f t="shared" si="11"/>
        <v>0</v>
      </c>
      <c r="P65" s="64">
        <f t="shared" si="12"/>
        <v>0</v>
      </c>
      <c r="Q65" s="114"/>
      <c r="R65" s="114">
        <v>8.64</v>
      </c>
    </row>
    <row r="66" spans="1:18">
      <c r="A66" s="47"/>
      <c r="B66" s="243"/>
      <c r="C66" s="258" t="s">
        <v>170</v>
      </c>
      <c r="D66" s="254" t="s">
        <v>141</v>
      </c>
      <c r="E66" s="257">
        <v>3</v>
      </c>
      <c r="F66" s="64">
        <v>0</v>
      </c>
      <c r="G66" s="64">
        <v>0</v>
      </c>
      <c r="H66" s="52">
        <v>0</v>
      </c>
      <c r="I66" s="84">
        <v>0</v>
      </c>
      <c r="J66" s="84">
        <f t="shared" si="2"/>
        <v>0</v>
      </c>
      <c r="K66" s="52">
        <v>0</v>
      </c>
      <c r="L66" s="64">
        <v>0</v>
      </c>
      <c r="M66" s="64">
        <f t="shared" si="3"/>
        <v>0</v>
      </c>
      <c r="N66" s="64">
        <f t="shared" si="4"/>
        <v>0</v>
      </c>
      <c r="O66" s="64">
        <f t="shared" si="11"/>
        <v>0</v>
      </c>
      <c r="P66" s="64">
        <f t="shared" si="12"/>
        <v>0</v>
      </c>
      <c r="R66">
        <v>10.34</v>
      </c>
    </row>
    <row r="67" spans="1:18">
      <c r="A67" s="47"/>
      <c r="B67" s="243"/>
      <c r="C67" s="258" t="s">
        <v>316</v>
      </c>
      <c r="D67" s="254" t="s">
        <v>141</v>
      </c>
      <c r="E67" s="257">
        <v>7</v>
      </c>
      <c r="F67" s="64">
        <v>0</v>
      </c>
      <c r="G67" s="64">
        <v>0</v>
      </c>
      <c r="H67" s="52">
        <v>0</v>
      </c>
      <c r="I67" s="84">
        <v>0</v>
      </c>
      <c r="J67" s="84">
        <f t="shared" si="2"/>
        <v>0</v>
      </c>
      <c r="K67" s="52">
        <v>0</v>
      </c>
      <c r="L67" s="64">
        <v>0</v>
      </c>
      <c r="M67" s="64">
        <f t="shared" si="3"/>
        <v>0</v>
      </c>
      <c r="N67" s="64">
        <f t="shared" si="4"/>
        <v>0</v>
      </c>
      <c r="O67" s="64">
        <f t="shared" si="11"/>
        <v>0</v>
      </c>
      <c r="P67" s="64">
        <f t="shared" si="12"/>
        <v>0</v>
      </c>
      <c r="R67">
        <v>8.61</v>
      </c>
    </row>
    <row r="68" spans="1:18">
      <c r="A68" s="47"/>
      <c r="B68" s="243"/>
      <c r="C68" s="258" t="s">
        <v>317</v>
      </c>
      <c r="D68" s="254" t="s">
        <v>141</v>
      </c>
      <c r="E68" s="257">
        <v>1</v>
      </c>
      <c r="F68" s="64">
        <v>0</v>
      </c>
      <c r="G68" s="64">
        <v>0</v>
      </c>
      <c r="H68" s="52">
        <v>0</v>
      </c>
      <c r="I68" s="84">
        <v>0</v>
      </c>
      <c r="J68" s="84">
        <f t="shared" si="2"/>
        <v>0</v>
      </c>
      <c r="K68" s="52">
        <v>0</v>
      </c>
      <c r="L68" s="64">
        <v>0</v>
      </c>
      <c r="M68" s="64">
        <f t="shared" si="3"/>
        <v>0</v>
      </c>
      <c r="N68" s="64">
        <f t="shared" si="4"/>
        <v>0</v>
      </c>
      <c r="O68" s="64">
        <f t="shared" si="11"/>
        <v>0</v>
      </c>
      <c r="P68" s="64">
        <f t="shared" si="12"/>
        <v>0</v>
      </c>
      <c r="R68">
        <v>2.2000000000000002</v>
      </c>
    </row>
    <row r="69" spans="1:18">
      <c r="A69" s="47"/>
      <c r="B69" s="243"/>
      <c r="C69" s="258" t="s">
        <v>168</v>
      </c>
      <c r="D69" s="254" t="s">
        <v>141</v>
      </c>
      <c r="E69" s="257">
        <v>2</v>
      </c>
      <c r="F69" s="64">
        <v>0</v>
      </c>
      <c r="G69" s="64">
        <v>0</v>
      </c>
      <c r="H69" s="52">
        <v>0</v>
      </c>
      <c r="I69" s="84">
        <v>0</v>
      </c>
      <c r="J69" s="84">
        <f t="shared" si="2"/>
        <v>0</v>
      </c>
      <c r="K69" s="52">
        <v>0</v>
      </c>
      <c r="L69" s="64">
        <v>0</v>
      </c>
      <c r="M69" s="64">
        <f t="shared" si="3"/>
        <v>0</v>
      </c>
      <c r="N69" s="64">
        <f t="shared" si="4"/>
        <v>0</v>
      </c>
      <c r="O69" s="64">
        <f t="shared" si="11"/>
        <v>0</v>
      </c>
      <c r="P69" s="64">
        <f t="shared" si="12"/>
        <v>0</v>
      </c>
      <c r="R69">
        <v>2.69</v>
      </c>
    </row>
    <row r="70" spans="1:18">
      <c r="A70" s="47"/>
      <c r="B70" s="243"/>
      <c r="C70" s="258" t="s">
        <v>169</v>
      </c>
      <c r="D70" s="254" t="s">
        <v>141</v>
      </c>
      <c r="E70" s="257">
        <v>1</v>
      </c>
      <c r="F70" s="64">
        <v>0</v>
      </c>
      <c r="G70" s="64">
        <v>0</v>
      </c>
      <c r="H70" s="52">
        <v>0</v>
      </c>
      <c r="I70" s="84">
        <v>0</v>
      </c>
      <c r="J70" s="84">
        <f t="shared" si="2"/>
        <v>0</v>
      </c>
      <c r="K70" s="52">
        <v>0</v>
      </c>
      <c r="L70" s="64">
        <v>0</v>
      </c>
      <c r="M70" s="64">
        <f t="shared" si="3"/>
        <v>0</v>
      </c>
      <c r="N70" s="64">
        <f t="shared" si="4"/>
        <v>0</v>
      </c>
      <c r="O70" s="64">
        <f t="shared" si="11"/>
        <v>0</v>
      </c>
      <c r="P70" s="64">
        <f t="shared" si="12"/>
        <v>0</v>
      </c>
      <c r="R70">
        <v>2.5299999999999998</v>
      </c>
    </row>
    <row r="71" spans="1:18">
      <c r="A71" s="47">
        <f>A64+1</f>
        <v>9</v>
      </c>
      <c r="B71" s="243" t="s">
        <v>160</v>
      </c>
      <c r="C71" s="253" t="s">
        <v>323</v>
      </c>
      <c r="D71" s="254" t="s">
        <v>75</v>
      </c>
      <c r="E71" s="257">
        <v>7</v>
      </c>
      <c r="F71" s="64">
        <v>0</v>
      </c>
      <c r="G71" s="64">
        <v>0</v>
      </c>
      <c r="H71" s="52">
        <v>0</v>
      </c>
      <c r="I71" s="84">
        <v>0</v>
      </c>
      <c r="J71" s="84">
        <f t="shared" si="2"/>
        <v>0</v>
      </c>
      <c r="K71" s="52">
        <v>0</v>
      </c>
      <c r="L71" s="64">
        <v>0</v>
      </c>
      <c r="M71" s="64">
        <f t="shared" si="3"/>
        <v>0</v>
      </c>
      <c r="N71" s="64">
        <f t="shared" si="4"/>
        <v>0</v>
      </c>
      <c r="O71" s="64">
        <f>ROUND(E71*J71,2)</f>
        <v>0</v>
      </c>
      <c r="P71" s="64">
        <f>ROUND(M71+N71+O71,2)</f>
        <v>0</v>
      </c>
      <c r="R71">
        <v>79.8</v>
      </c>
    </row>
    <row r="72" spans="1:18">
      <c r="A72" s="47">
        <v>10</v>
      </c>
      <c r="B72" s="243" t="s">
        <v>160</v>
      </c>
      <c r="C72" s="253" t="s">
        <v>144</v>
      </c>
      <c r="D72" s="254" t="s">
        <v>75</v>
      </c>
      <c r="E72" s="257">
        <v>1</v>
      </c>
      <c r="F72" s="64">
        <v>0</v>
      </c>
      <c r="G72" s="64">
        <v>0</v>
      </c>
      <c r="H72" s="52">
        <v>0</v>
      </c>
      <c r="I72" s="84">
        <v>0</v>
      </c>
      <c r="J72" s="84">
        <f t="shared" si="2"/>
        <v>0</v>
      </c>
      <c r="K72" s="52">
        <v>0</v>
      </c>
      <c r="L72" s="64">
        <v>0</v>
      </c>
      <c r="M72" s="64">
        <f t="shared" si="3"/>
        <v>0</v>
      </c>
      <c r="N72" s="64">
        <f t="shared" si="4"/>
        <v>0</v>
      </c>
      <c r="O72" s="64">
        <f>ROUND(E72*J72,2)</f>
        <v>0</v>
      </c>
      <c r="P72" s="64">
        <f>ROUND(M72+N72+O72,2)</f>
        <v>0</v>
      </c>
    </row>
    <row r="73" spans="1:18">
      <c r="A73" s="47"/>
      <c r="B73" s="243"/>
      <c r="C73" s="418" t="s">
        <v>156</v>
      </c>
      <c r="D73" s="254"/>
      <c r="E73" s="257"/>
      <c r="F73" s="64">
        <v>0</v>
      </c>
      <c r="G73" s="64">
        <v>0</v>
      </c>
      <c r="H73" s="52">
        <v>0</v>
      </c>
      <c r="I73" s="84">
        <v>0</v>
      </c>
      <c r="J73" s="84">
        <f t="shared" si="2"/>
        <v>0</v>
      </c>
      <c r="K73" s="52">
        <v>0</v>
      </c>
      <c r="L73" s="64">
        <v>0</v>
      </c>
      <c r="M73" s="64">
        <f t="shared" si="3"/>
        <v>0</v>
      </c>
      <c r="N73" s="64">
        <f t="shared" si="4"/>
        <v>0</v>
      </c>
      <c r="O73" s="64"/>
      <c r="P73" s="64"/>
    </row>
    <row r="74" spans="1:18" ht="25.5">
      <c r="A74" s="47">
        <v>11</v>
      </c>
      <c r="B74" s="335" t="s">
        <v>160</v>
      </c>
      <c r="C74" s="253" t="s">
        <v>145</v>
      </c>
      <c r="D74" s="254" t="s">
        <v>8</v>
      </c>
      <c r="E74" s="419">
        <v>900</v>
      </c>
      <c r="F74" s="64">
        <v>0</v>
      </c>
      <c r="G74" s="64">
        <v>0</v>
      </c>
      <c r="H74" s="52">
        <v>0</v>
      </c>
      <c r="I74" s="84">
        <v>0</v>
      </c>
      <c r="J74" s="84">
        <f t="shared" si="2"/>
        <v>0</v>
      </c>
      <c r="K74" s="52">
        <v>0</v>
      </c>
      <c r="L74" s="64">
        <v>0</v>
      </c>
      <c r="M74" s="64">
        <f t="shared" si="3"/>
        <v>0</v>
      </c>
      <c r="N74" s="64">
        <f t="shared" si="4"/>
        <v>0</v>
      </c>
      <c r="O74" s="64">
        <f t="shared" ref="O74:O83" si="13">ROUND(E74*J74,2)</f>
        <v>0</v>
      </c>
      <c r="P74" s="64">
        <f t="shared" ref="P74:P83" si="14">ROUND(M74+N74+O74,2)</f>
        <v>0</v>
      </c>
      <c r="R74">
        <v>0.41</v>
      </c>
    </row>
    <row r="75" spans="1:18" ht="25.5">
      <c r="A75" s="47">
        <f>A74+1</f>
        <v>12</v>
      </c>
      <c r="B75" s="335" t="s">
        <v>160</v>
      </c>
      <c r="C75" s="253" t="s">
        <v>146</v>
      </c>
      <c r="D75" s="254" t="s">
        <v>8</v>
      </c>
      <c r="E75" s="419">
        <v>165</v>
      </c>
      <c r="F75" s="64">
        <v>0</v>
      </c>
      <c r="G75" s="64">
        <v>0</v>
      </c>
      <c r="H75" s="52">
        <v>0</v>
      </c>
      <c r="I75" s="84">
        <v>0</v>
      </c>
      <c r="J75" s="84">
        <f t="shared" si="2"/>
        <v>0</v>
      </c>
      <c r="K75" s="52">
        <v>0</v>
      </c>
      <c r="L75" s="64">
        <v>0</v>
      </c>
      <c r="M75" s="64">
        <f t="shared" si="3"/>
        <v>0</v>
      </c>
      <c r="N75" s="64">
        <f t="shared" si="4"/>
        <v>0</v>
      </c>
      <c r="O75" s="64">
        <f t="shared" si="13"/>
        <v>0</v>
      </c>
      <c r="P75" s="64">
        <f t="shared" si="14"/>
        <v>0</v>
      </c>
      <c r="R75">
        <v>0.65</v>
      </c>
    </row>
    <row r="76" spans="1:18" ht="25.5">
      <c r="A76" s="47">
        <f t="shared" ref="A76:A83" si="15">A75+1</f>
        <v>13</v>
      </c>
      <c r="B76" s="335" t="s">
        <v>160</v>
      </c>
      <c r="C76" s="253" t="s">
        <v>147</v>
      </c>
      <c r="D76" s="254" t="s">
        <v>8</v>
      </c>
      <c r="E76" s="419">
        <v>1665</v>
      </c>
      <c r="F76" s="64">
        <v>0</v>
      </c>
      <c r="G76" s="64">
        <v>0</v>
      </c>
      <c r="H76" s="52">
        <v>0</v>
      </c>
      <c r="I76" s="84">
        <v>0</v>
      </c>
      <c r="J76" s="84">
        <f t="shared" si="2"/>
        <v>0</v>
      </c>
      <c r="K76" s="52">
        <v>0</v>
      </c>
      <c r="L76" s="64">
        <v>0</v>
      </c>
      <c r="M76" s="64">
        <f t="shared" si="3"/>
        <v>0</v>
      </c>
      <c r="N76" s="64">
        <f t="shared" si="4"/>
        <v>0</v>
      </c>
      <c r="O76" s="64">
        <f t="shared" si="13"/>
        <v>0</v>
      </c>
      <c r="P76" s="64">
        <f t="shared" si="14"/>
        <v>0</v>
      </c>
      <c r="R76">
        <v>0.73</v>
      </c>
    </row>
    <row r="77" spans="1:18" ht="25.5">
      <c r="A77" s="47">
        <f t="shared" si="15"/>
        <v>14</v>
      </c>
      <c r="B77" s="335" t="s">
        <v>160</v>
      </c>
      <c r="C77" s="253" t="s">
        <v>148</v>
      </c>
      <c r="D77" s="254" t="s">
        <v>8</v>
      </c>
      <c r="E77" s="419">
        <v>50</v>
      </c>
      <c r="F77" s="64">
        <v>0</v>
      </c>
      <c r="G77" s="64">
        <v>0</v>
      </c>
      <c r="H77" s="52">
        <v>0</v>
      </c>
      <c r="I77" s="84">
        <v>0</v>
      </c>
      <c r="J77" s="84">
        <f t="shared" si="2"/>
        <v>0</v>
      </c>
      <c r="K77" s="52">
        <v>0</v>
      </c>
      <c r="L77" s="64">
        <v>0</v>
      </c>
      <c r="M77" s="64">
        <f t="shared" si="3"/>
        <v>0</v>
      </c>
      <c r="N77" s="64">
        <f t="shared" si="4"/>
        <v>0</v>
      </c>
      <c r="O77" s="64">
        <f t="shared" si="13"/>
        <v>0</v>
      </c>
      <c r="P77" s="64">
        <f t="shared" si="14"/>
        <v>0</v>
      </c>
      <c r="R77">
        <v>0.66</v>
      </c>
    </row>
    <row r="78" spans="1:18" ht="25.5">
      <c r="A78" s="47">
        <f t="shared" si="15"/>
        <v>15</v>
      </c>
      <c r="B78" s="335" t="s">
        <v>160</v>
      </c>
      <c r="C78" s="253" t="s">
        <v>149</v>
      </c>
      <c r="D78" s="254" t="s">
        <v>8</v>
      </c>
      <c r="E78" s="419">
        <v>190</v>
      </c>
      <c r="F78" s="64">
        <v>0</v>
      </c>
      <c r="G78" s="64">
        <v>0</v>
      </c>
      <c r="H78" s="52">
        <v>0</v>
      </c>
      <c r="I78" s="84">
        <v>0</v>
      </c>
      <c r="J78" s="84">
        <f t="shared" ref="J78:J110" si="16">H78*0.03</f>
        <v>0</v>
      </c>
      <c r="K78" s="52">
        <v>0</v>
      </c>
      <c r="L78" s="64">
        <v>0</v>
      </c>
      <c r="M78" s="64">
        <f t="shared" ref="M78:M110" si="17">ROUND(E78*H78,2)</f>
        <v>0</v>
      </c>
      <c r="N78" s="64">
        <f t="shared" ref="N78:N110" si="18">ROUND(E78*I78,2)</f>
        <v>0</v>
      </c>
      <c r="O78" s="64">
        <f t="shared" si="13"/>
        <v>0</v>
      </c>
      <c r="P78" s="64">
        <f t="shared" si="14"/>
        <v>0</v>
      </c>
      <c r="R78">
        <v>1.1599999999999999</v>
      </c>
    </row>
    <row r="79" spans="1:18" ht="25.5">
      <c r="A79" s="47">
        <f t="shared" si="15"/>
        <v>16</v>
      </c>
      <c r="B79" s="335" t="s">
        <v>160</v>
      </c>
      <c r="C79" s="253" t="s">
        <v>150</v>
      </c>
      <c r="D79" s="254" t="s">
        <v>8</v>
      </c>
      <c r="E79" s="419">
        <v>260</v>
      </c>
      <c r="F79" s="64">
        <v>0</v>
      </c>
      <c r="G79" s="64">
        <v>0</v>
      </c>
      <c r="H79" s="52">
        <v>0</v>
      </c>
      <c r="I79" s="84">
        <v>0</v>
      </c>
      <c r="J79" s="84">
        <f t="shared" si="16"/>
        <v>0</v>
      </c>
      <c r="K79" s="52">
        <v>0</v>
      </c>
      <c r="L79" s="64">
        <v>0</v>
      </c>
      <c r="M79" s="64">
        <f t="shared" si="17"/>
        <v>0</v>
      </c>
      <c r="N79" s="64">
        <f t="shared" si="18"/>
        <v>0</v>
      </c>
      <c r="O79" s="64">
        <f t="shared" si="13"/>
        <v>0</v>
      </c>
      <c r="P79" s="64">
        <f t="shared" si="14"/>
        <v>0</v>
      </c>
      <c r="R79" s="107">
        <v>2.1</v>
      </c>
    </row>
    <row r="80" spans="1:18" ht="25.5">
      <c r="A80" s="47">
        <f t="shared" si="15"/>
        <v>17</v>
      </c>
      <c r="B80" s="335" t="s">
        <v>160</v>
      </c>
      <c r="C80" s="253" t="s">
        <v>324</v>
      </c>
      <c r="D80" s="254" t="s">
        <v>8</v>
      </c>
      <c r="E80" s="419">
        <v>25</v>
      </c>
      <c r="F80" s="64">
        <v>0</v>
      </c>
      <c r="G80" s="64">
        <v>0</v>
      </c>
      <c r="H80" s="52">
        <v>0</v>
      </c>
      <c r="I80" s="84">
        <v>0</v>
      </c>
      <c r="J80" s="84">
        <f t="shared" si="16"/>
        <v>0</v>
      </c>
      <c r="K80" s="52">
        <v>0</v>
      </c>
      <c r="L80" s="64">
        <v>0</v>
      </c>
      <c r="M80" s="64">
        <f t="shared" si="17"/>
        <v>0</v>
      </c>
      <c r="N80" s="64">
        <f t="shared" si="18"/>
        <v>0</v>
      </c>
      <c r="O80" s="64">
        <f t="shared" si="13"/>
        <v>0</v>
      </c>
      <c r="P80" s="64">
        <f t="shared" si="14"/>
        <v>0</v>
      </c>
      <c r="R80">
        <v>17.579999999999998</v>
      </c>
    </row>
    <row r="81" spans="1:18" ht="22.5" customHeight="1">
      <c r="A81" s="47">
        <f t="shared" si="15"/>
        <v>18</v>
      </c>
      <c r="B81" s="243" t="s">
        <v>160</v>
      </c>
      <c r="C81" s="253" t="s">
        <v>325</v>
      </c>
      <c r="D81" s="254" t="s">
        <v>8</v>
      </c>
      <c r="E81" s="419">
        <v>300</v>
      </c>
      <c r="F81" s="64">
        <v>0</v>
      </c>
      <c r="G81" s="64">
        <v>0</v>
      </c>
      <c r="H81" s="52">
        <v>0</v>
      </c>
      <c r="I81" s="84">
        <v>0</v>
      </c>
      <c r="J81" s="84">
        <f t="shared" si="16"/>
        <v>0</v>
      </c>
      <c r="K81" s="52">
        <v>0</v>
      </c>
      <c r="L81" s="64">
        <v>0</v>
      </c>
      <c r="M81" s="64">
        <f t="shared" si="17"/>
        <v>0</v>
      </c>
      <c r="N81" s="64">
        <f t="shared" si="18"/>
        <v>0</v>
      </c>
      <c r="O81" s="64">
        <f t="shared" si="13"/>
        <v>0</v>
      </c>
      <c r="P81" s="64">
        <f t="shared" si="14"/>
        <v>0</v>
      </c>
      <c r="R81">
        <v>2.23</v>
      </c>
    </row>
    <row r="82" spans="1:18" ht="21" customHeight="1">
      <c r="A82" s="47">
        <f t="shared" si="15"/>
        <v>19</v>
      </c>
      <c r="B82" s="243" t="s">
        <v>160</v>
      </c>
      <c r="C82" s="253" t="s">
        <v>326</v>
      </c>
      <c r="D82" s="254" t="s">
        <v>8</v>
      </c>
      <c r="E82" s="419">
        <v>10</v>
      </c>
      <c r="F82" s="64">
        <v>0</v>
      </c>
      <c r="G82" s="64">
        <v>0</v>
      </c>
      <c r="H82" s="52">
        <v>0</v>
      </c>
      <c r="I82" s="84">
        <v>0</v>
      </c>
      <c r="J82" s="84">
        <f t="shared" si="16"/>
        <v>0</v>
      </c>
      <c r="K82" s="52">
        <v>0</v>
      </c>
      <c r="L82" s="64">
        <v>0</v>
      </c>
      <c r="M82" s="64">
        <f t="shared" si="17"/>
        <v>0</v>
      </c>
      <c r="N82" s="64">
        <f t="shared" si="18"/>
        <v>0</v>
      </c>
      <c r="O82" s="64">
        <f t="shared" si="13"/>
        <v>0</v>
      </c>
      <c r="P82" s="64">
        <f t="shared" si="14"/>
        <v>0</v>
      </c>
      <c r="R82">
        <v>3.47</v>
      </c>
    </row>
    <row r="83" spans="1:18">
      <c r="A83" s="47">
        <f t="shared" si="15"/>
        <v>20</v>
      </c>
      <c r="B83" s="243" t="s">
        <v>160</v>
      </c>
      <c r="C83" s="253" t="s">
        <v>144</v>
      </c>
      <c r="D83" s="254" t="s">
        <v>75</v>
      </c>
      <c r="E83" s="420">
        <v>1</v>
      </c>
      <c r="F83" s="64">
        <v>0</v>
      </c>
      <c r="G83" s="64">
        <v>0</v>
      </c>
      <c r="H83" s="52">
        <v>0</v>
      </c>
      <c r="I83" s="84">
        <v>0</v>
      </c>
      <c r="J83" s="84">
        <f t="shared" si="16"/>
        <v>0</v>
      </c>
      <c r="K83" s="52">
        <v>0</v>
      </c>
      <c r="L83" s="64">
        <v>0</v>
      </c>
      <c r="M83" s="64">
        <f t="shared" si="17"/>
        <v>0</v>
      </c>
      <c r="N83" s="64">
        <f t="shared" si="18"/>
        <v>0</v>
      </c>
      <c r="O83" s="64">
        <f t="shared" si="13"/>
        <v>0</v>
      </c>
      <c r="P83" s="64">
        <f t="shared" si="14"/>
        <v>0</v>
      </c>
    </row>
    <row r="84" spans="1:18">
      <c r="A84" s="47"/>
      <c r="B84" s="243"/>
      <c r="C84" s="418" t="s">
        <v>334</v>
      </c>
      <c r="D84" s="254"/>
      <c r="E84" s="420"/>
      <c r="F84" s="64">
        <v>0</v>
      </c>
      <c r="G84" s="64">
        <v>0</v>
      </c>
      <c r="H84" s="52">
        <v>0</v>
      </c>
      <c r="I84" s="84">
        <v>0</v>
      </c>
      <c r="J84" s="84">
        <f t="shared" si="16"/>
        <v>0</v>
      </c>
      <c r="K84" s="52">
        <v>0</v>
      </c>
      <c r="L84" s="64">
        <v>0</v>
      </c>
      <c r="M84" s="64">
        <f t="shared" si="17"/>
        <v>0</v>
      </c>
      <c r="N84" s="64">
        <f t="shared" si="18"/>
        <v>0</v>
      </c>
      <c r="O84" s="64"/>
      <c r="P84" s="64"/>
    </row>
    <row r="85" spans="1:18">
      <c r="A85" s="47">
        <f>A83+1</f>
        <v>21</v>
      </c>
      <c r="B85" s="243" t="s">
        <v>160</v>
      </c>
      <c r="C85" s="421" t="s">
        <v>151</v>
      </c>
      <c r="D85" s="254" t="s">
        <v>8</v>
      </c>
      <c r="E85" s="422">
        <v>500</v>
      </c>
      <c r="F85" s="64">
        <v>0</v>
      </c>
      <c r="G85" s="64">
        <v>0</v>
      </c>
      <c r="H85" s="52">
        <v>0</v>
      </c>
      <c r="I85" s="84">
        <v>0</v>
      </c>
      <c r="J85" s="84">
        <f t="shared" si="16"/>
        <v>0</v>
      </c>
      <c r="K85" s="52">
        <v>0</v>
      </c>
      <c r="L85" s="64">
        <v>0</v>
      </c>
      <c r="M85" s="64">
        <f t="shared" si="17"/>
        <v>0</v>
      </c>
      <c r="N85" s="64">
        <f t="shared" si="18"/>
        <v>0</v>
      </c>
      <c r="O85" s="64">
        <f t="shared" ref="O85:O94" si="19">ROUND(E85*J85,2)</f>
        <v>0</v>
      </c>
      <c r="P85" s="64">
        <f t="shared" ref="P85:P94" si="20">ROUND(M85+N85+O85,2)</f>
        <v>0</v>
      </c>
      <c r="R85">
        <v>0.26</v>
      </c>
    </row>
    <row r="86" spans="1:18">
      <c r="A86" s="47">
        <f t="shared" ref="A86:A92" si="21">A85+1</f>
        <v>22</v>
      </c>
      <c r="B86" s="243" t="s">
        <v>160</v>
      </c>
      <c r="C86" s="421" t="s">
        <v>335</v>
      </c>
      <c r="D86" s="254" t="s">
        <v>153</v>
      </c>
      <c r="E86" s="422">
        <v>400</v>
      </c>
      <c r="F86" s="64">
        <v>0</v>
      </c>
      <c r="G86" s="64">
        <v>0</v>
      </c>
      <c r="H86" s="52">
        <v>0</v>
      </c>
      <c r="I86" s="84">
        <v>0</v>
      </c>
      <c r="J86" s="84">
        <f t="shared" si="16"/>
        <v>0</v>
      </c>
      <c r="K86" s="52">
        <v>0</v>
      </c>
      <c r="L86" s="64">
        <v>0</v>
      </c>
      <c r="M86" s="64">
        <f t="shared" si="17"/>
        <v>0</v>
      </c>
      <c r="N86" s="64">
        <f t="shared" si="18"/>
        <v>0</v>
      </c>
      <c r="O86" s="64">
        <f t="shared" si="19"/>
        <v>0</v>
      </c>
      <c r="P86" s="64">
        <f t="shared" si="20"/>
        <v>0</v>
      </c>
      <c r="R86">
        <v>0.21</v>
      </c>
    </row>
    <row r="87" spans="1:18" ht="25.5">
      <c r="A87" s="47">
        <f t="shared" si="21"/>
        <v>23</v>
      </c>
      <c r="B87" s="243" t="s">
        <v>160</v>
      </c>
      <c r="C87" s="423" t="s">
        <v>152</v>
      </c>
      <c r="D87" s="254" t="s">
        <v>141</v>
      </c>
      <c r="E87" s="424">
        <v>1800</v>
      </c>
      <c r="F87" s="64">
        <v>0</v>
      </c>
      <c r="G87" s="64">
        <v>0</v>
      </c>
      <c r="H87" s="52">
        <v>0</v>
      </c>
      <c r="I87" s="84">
        <v>0</v>
      </c>
      <c r="J87" s="84">
        <f t="shared" si="16"/>
        <v>0</v>
      </c>
      <c r="K87" s="52">
        <v>0</v>
      </c>
      <c r="L87" s="64">
        <v>0</v>
      </c>
      <c r="M87" s="64">
        <f t="shared" si="17"/>
        <v>0</v>
      </c>
      <c r="N87" s="64">
        <f t="shared" si="18"/>
        <v>0</v>
      </c>
      <c r="O87" s="64">
        <f t="shared" si="19"/>
        <v>0</v>
      </c>
      <c r="P87" s="64">
        <f t="shared" si="20"/>
        <v>0</v>
      </c>
      <c r="R87">
        <v>0.1</v>
      </c>
    </row>
    <row r="88" spans="1:18">
      <c r="A88" s="47">
        <f t="shared" si="21"/>
        <v>24</v>
      </c>
      <c r="B88" s="243" t="s">
        <v>160</v>
      </c>
      <c r="C88" s="421" t="s">
        <v>336</v>
      </c>
      <c r="D88" s="254" t="s">
        <v>8</v>
      </c>
      <c r="E88" s="422">
        <v>100</v>
      </c>
      <c r="F88" s="64">
        <v>0</v>
      </c>
      <c r="G88" s="64">
        <v>0</v>
      </c>
      <c r="H88" s="52">
        <v>0</v>
      </c>
      <c r="I88" s="84">
        <v>0</v>
      </c>
      <c r="J88" s="84">
        <f t="shared" si="16"/>
        <v>0</v>
      </c>
      <c r="K88" s="52">
        <v>0</v>
      </c>
      <c r="L88" s="64">
        <v>0</v>
      </c>
      <c r="M88" s="64">
        <f t="shared" si="17"/>
        <v>0</v>
      </c>
      <c r="N88" s="64">
        <f t="shared" si="18"/>
        <v>0</v>
      </c>
      <c r="O88" s="64">
        <f t="shared" si="19"/>
        <v>0</v>
      </c>
      <c r="P88" s="64">
        <f t="shared" si="20"/>
        <v>0</v>
      </c>
      <c r="R88">
        <v>0.12</v>
      </c>
    </row>
    <row r="89" spans="1:18">
      <c r="A89" s="47">
        <f t="shared" si="21"/>
        <v>25</v>
      </c>
      <c r="B89" s="243" t="s">
        <v>160</v>
      </c>
      <c r="C89" s="421" t="s">
        <v>337</v>
      </c>
      <c r="D89" s="254" t="s">
        <v>8</v>
      </c>
      <c r="E89" s="422">
        <v>250</v>
      </c>
      <c r="F89" s="64">
        <v>0</v>
      </c>
      <c r="G89" s="64">
        <v>0</v>
      </c>
      <c r="H89" s="52">
        <v>0</v>
      </c>
      <c r="I89" s="84">
        <v>0</v>
      </c>
      <c r="J89" s="84">
        <f t="shared" si="16"/>
        <v>0</v>
      </c>
      <c r="K89" s="52">
        <v>0</v>
      </c>
      <c r="L89" s="64">
        <v>0</v>
      </c>
      <c r="M89" s="64">
        <f t="shared" si="17"/>
        <v>0</v>
      </c>
      <c r="N89" s="64">
        <f t="shared" si="18"/>
        <v>0</v>
      </c>
      <c r="O89" s="64">
        <f t="shared" si="19"/>
        <v>0</v>
      </c>
      <c r="P89" s="64">
        <f t="shared" si="20"/>
        <v>0</v>
      </c>
      <c r="R89">
        <v>0.14000000000000001</v>
      </c>
    </row>
    <row r="90" spans="1:18">
      <c r="A90" s="47">
        <f t="shared" si="21"/>
        <v>26</v>
      </c>
      <c r="B90" s="243" t="s">
        <v>160</v>
      </c>
      <c r="C90" s="421" t="s">
        <v>338</v>
      </c>
      <c r="D90" s="254" t="s">
        <v>8</v>
      </c>
      <c r="E90" s="422">
        <v>110</v>
      </c>
      <c r="F90" s="64">
        <v>0</v>
      </c>
      <c r="G90" s="64">
        <v>0</v>
      </c>
      <c r="H90" s="52">
        <v>0</v>
      </c>
      <c r="I90" s="84">
        <v>0</v>
      </c>
      <c r="J90" s="84">
        <f t="shared" si="16"/>
        <v>0</v>
      </c>
      <c r="K90" s="52">
        <v>0</v>
      </c>
      <c r="L90" s="64">
        <v>0</v>
      </c>
      <c r="M90" s="64">
        <f t="shared" si="17"/>
        <v>0</v>
      </c>
      <c r="N90" s="64">
        <f t="shared" si="18"/>
        <v>0</v>
      </c>
      <c r="O90" s="64">
        <f t="shared" si="19"/>
        <v>0</v>
      </c>
      <c r="P90" s="64">
        <f t="shared" si="20"/>
        <v>0</v>
      </c>
      <c r="R90">
        <v>5.0999999999999996</v>
      </c>
    </row>
    <row r="91" spans="1:18">
      <c r="A91" s="47">
        <f t="shared" si="21"/>
        <v>27</v>
      </c>
      <c r="B91" s="243" t="s">
        <v>160</v>
      </c>
      <c r="C91" s="421" t="s">
        <v>339</v>
      </c>
      <c r="D91" s="254" t="s">
        <v>8</v>
      </c>
      <c r="E91" s="422">
        <v>320</v>
      </c>
      <c r="F91" s="64">
        <v>0</v>
      </c>
      <c r="G91" s="64">
        <v>0</v>
      </c>
      <c r="H91" s="52">
        <v>0</v>
      </c>
      <c r="I91" s="84">
        <v>0</v>
      </c>
      <c r="J91" s="84">
        <f t="shared" si="16"/>
        <v>0</v>
      </c>
      <c r="K91" s="52">
        <v>0</v>
      </c>
      <c r="L91" s="64">
        <v>0</v>
      </c>
      <c r="M91" s="64">
        <f t="shared" si="17"/>
        <v>0</v>
      </c>
      <c r="N91" s="64">
        <f t="shared" si="18"/>
        <v>0</v>
      </c>
      <c r="O91" s="64">
        <f t="shared" si="19"/>
        <v>0</v>
      </c>
      <c r="P91" s="64">
        <f t="shared" si="20"/>
        <v>0</v>
      </c>
      <c r="R91">
        <v>4.53</v>
      </c>
    </row>
    <row r="92" spans="1:18">
      <c r="A92" s="47">
        <f t="shared" si="21"/>
        <v>28</v>
      </c>
      <c r="B92" s="243" t="s">
        <v>160</v>
      </c>
      <c r="C92" s="425" t="s">
        <v>341</v>
      </c>
      <c r="D92" s="254" t="s">
        <v>3</v>
      </c>
      <c r="E92" s="426">
        <v>2</v>
      </c>
      <c r="F92" s="64">
        <v>0</v>
      </c>
      <c r="G92" s="64">
        <v>0</v>
      </c>
      <c r="H92" s="52">
        <v>0</v>
      </c>
      <c r="I92" s="84">
        <v>0</v>
      </c>
      <c r="J92" s="84">
        <f t="shared" si="16"/>
        <v>0</v>
      </c>
      <c r="K92" s="52">
        <v>0</v>
      </c>
      <c r="L92" s="64">
        <v>0</v>
      </c>
      <c r="M92" s="64">
        <f t="shared" si="17"/>
        <v>0</v>
      </c>
      <c r="N92" s="64">
        <f t="shared" si="18"/>
        <v>0</v>
      </c>
      <c r="O92" s="64">
        <f t="shared" si="19"/>
        <v>0</v>
      </c>
      <c r="P92" s="64">
        <f t="shared" si="20"/>
        <v>0</v>
      </c>
      <c r="R92">
        <v>3.4</v>
      </c>
    </row>
    <row r="93" spans="1:18">
      <c r="A93" s="47"/>
      <c r="B93" s="243" t="s">
        <v>160</v>
      </c>
      <c r="C93" s="425" t="s">
        <v>340</v>
      </c>
      <c r="D93" s="254" t="s">
        <v>8</v>
      </c>
      <c r="E93" s="426">
        <v>150</v>
      </c>
      <c r="F93" s="64">
        <v>0</v>
      </c>
      <c r="G93" s="64">
        <v>0</v>
      </c>
      <c r="H93" s="52">
        <v>0</v>
      </c>
      <c r="I93" s="84">
        <v>0</v>
      </c>
      <c r="J93" s="84">
        <f t="shared" si="16"/>
        <v>0</v>
      </c>
      <c r="K93" s="52">
        <v>0</v>
      </c>
      <c r="L93" s="64">
        <v>0</v>
      </c>
      <c r="M93" s="64">
        <f t="shared" si="17"/>
        <v>0</v>
      </c>
      <c r="N93" s="64">
        <f t="shared" si="18"/>
        <v>0</v>
      </c>
      <c r="O93" s="64">
        <f t="shared" si="19"/>
        <v>0</v>
      </c>
      <c r="P93" s="64">
        <f t="shared" si="20"/>
        <v>0</v>
      </c>
      <c r="R93">
        <v>1.04</v>
      </c>
    </row>
    <row r="94" spans="1:18">
      <c r="A94" s="47">
        <f>A92+1</f>
        <v>29</v>
      </c>
      <c r="B94" s="243" t="s">
        <v>160</v>
      </c>
      <c r="C94" s="253" t="s">
        <v>144</v>
      </c>
      <c r="D94" s="254" t="s">
        <v>75</v>
      </c>
      <c r="E94" s="420">
        <v>1</v>
      </c>
      <c r="F94" s="64">
        <v>0</v>
      </c>
      <c r="G94" s="64">
        <v>0</v>
      </c>
      <c r="H94" s="52">
        <v>0</v>
      </c>
      <c r="I94" s="84">
        <v>0</v>
      </c>
      <c r="J94" s="84">
        <f t="shared" si="16"/>
        <v>0</v>
      </c>
      <c r="K94" s="52">
        <v>0</v>
      </c>
      <c r="L94" s="64">
        <v>0</v>
      </c>
      <c r="M94" s="64">
        <f t="shared" si="17"/>
        <v>0</v>
      </c>
      <c r="N94" s="64">
        <f t="shared" si="18"/>
        <v>0</v>
      </c>
      <c r="O94" s="64">
        <f t="shared" si="19"/>
        <v>0</v>
      </c>
      <c r="P94" s="64">
        <f t="shared" si="20"/>
        <v>0</v>
      </c>
    </row>
    <row r="95" spans="1:18" ht="21" customHeight="1">
      <c r="A95" s="47"/>
      <c r="B95" s="243"/>
      <c r="C95" s="418" t="s">
        <v>157</v>
      </c>
      <c r="D95" s="254"/>
      <c r="E95" s="420"/>
      <c r="F95" s="64">
        <v>0</v>
      </c>
      <c r="G95" s="64">
        <v>0</v>
      </c>
      <c r="H95" s="52">
        <v>0</v>
      </c>
      <c r="I95" s="84">
        <v>0</v>
      </c>
      <c r="J95" s="84">
        <f t="shared" si="16"/>
        <v>0</v>
      </c>
      <c r="K95" s="52">
        <v>0</v>
      </c>
      <c r="L95" s="64">
        <v>0</v>
      </c>
      <c r="M95" s="64">
        <f t="shared" si="17"/>
        <v>0</v>
      </c>
      <c r="N95" s="64">
        <f t="shared" si="18"/>
        <v>0</v>
      </c>
      <c r="O95" s="64"/>
      <c r="P95" s="64"/>
    </row>
    <row r="96" spans="1:18">
      <c r="A96" s="47">
        <f>A94+1</f>
        <v>30</v>
      </c>
      <c r="B96" s="243" t="s">
        <v>160</v>
      </c>
      <c r="C96" s="427" t="s">
        <v>327</v>
      </c>
      <c r="D96" s="428" t="s">
        <v>141</v>
      </c>
      <c r="E96" s="429">
        <v>11</v>
      </c>
      <c r="F96" s="64">
        <v>0</v>
      </c>
      <c r="G96" s="64">
        <v>0</v>
      </c>
      <c r="H96" s="52">
        <v>0</v>
      </c>
      <c r="I96" s="84">
        <v>0</v>
      </c>
      <c r="J96" s="84">
        <f t="shared" si="16"/>
        <v>0</v>
      </c>
      <c r="K96" s="52">
        <v>0</v>
      </c>
      <c r="L96" s="64">
        <v>0</v>
      </c>
      <c r="M96" s="64">
        <f t="shared" si="17"/>
        <v>0</v>
      </c>
      <c r="N96" s="64">
        <f t="shared" si="18"/>
        <v>0</v>
      </c>
      <c r="O96" s="64">
        <f t="shared" ref="O96:O103" si="22">ROUND(E96*J96,2)</f>
        <v>0</v>
      </c>
      <c r="P96" s="64">
        <f t="shared" ref="P96:P103" si="23">ROUND(M96+N96+O96,2)</f>
        <v>0</v>
      </c>
      <c r="R96">
        <v>4.12</v>
      </c>
    </row>
    <row r="97" spans="1:19">
      <c r="A97" s="47">
        <f t="shared" ref="A97:A103" si="24">A96+1</f>
        <v>31</v>
      </c>
      <c r="B97" s="243" t="s">
        <v>160</v>
      </c>
      <c r="C97" s="427" t="s">
        <v>328</v>
      </c>
      <c r="D97" s="428" t="s">
        <v>141</v>
      </c>
      <c r="E97" s="429">
        <v>5</v>
      </c>
      <c r="F97" s="64">
        <v>0</v>
      </c>
      <c r="G97" s="64">
        <v>0</v>
      </c>
      <c r="H97" s="52">
        <v>0</v>
      </c>
      <c r="I97" s="84">
        <v>0</v>
      </c>
      <c r="J97" s="84">
        <f t="shared" si="16"/>
        <v>0</v>
      </c>
      <c r="K97" s="52">
        <v>0</v>
      </c>
      <c r="L97" s="64">
        <v>0</v>
      </c>
      <c r="M97" s="64">
        <f t="shared" si="17"/>
        <v>0</v>
      </c>
      <c r="N97" s="64">
        <f t="shared" si="18"/>
        <v>0</v>
      </c>
      <c r="O97" s="64">
        <f t="shared" si="22"/>
        <v>0</v>
      </c>
      <c r="P97" s="64">
        <f t="shared" si="23"/>
        <v>0</v>
      </c>
      <c r="R97">
        <v>7.12</v>
      </c>
    </row>
    <row r="98" spans="1:19">
      <c r="A98" s="47">
        <f t="shared" si="24"/>
        <v>32</v>
      </c>
      <c r="B98" s="243" t="s">
        <v>160</v>
      </c>
      <c r="C98" s="430" t="s">
        <v>329</v>
      </c>
      <c r="D98" s="428" t="s">
        <v>141</v>
      </c>
      <c r="E98" s="429">
        <v>8</v>
      </c>
      <c r="F98" s="64">
        <v>0</v>
      </c>
      <c r="G98" s="64">
        <v>0</v>
      </c>
      <c r="H98" s="52">
        <v>0</v>
      </c>
      <c r="I98" s="84">
        <v>0</v>
      </c>
      <c r="J98" s="84">
        <f t="shared" si="16"/>
        <v>0</v>
      </c>
      <c r="K98" s="52">
        <v>0</v>
      </c>
      <c r="L98" s="64">
        <v>0</v>
      </c>
      <c r="M98" s="64">
        <f t="shared" si="17"/>
        <v>0</v>
      </c>
      <c r="N98" s="64">
        <f t="shared" si="18"/>
        <v>0</v>
      </c>
      <c r="O98" s="64">
        <f t="shared" si="22"/>
        <v>0</v>
      </c>
      <c r="P98" s="64">
        <f t="shared" si="23"/>
        <v>0</v>
      </c>
      <c r="R98">
        <v>7.49</v>
      </c>
    </row>
    <row r="99" spans="1:19">
      <c r="A99" s="47">
        <f t="shared" si="24"/>
        <v>33</v>
      </c>
      <c r="B99" s="243" t="s">
        <v>160</v>
      </c>
      <c r="C99" s="427" t="s">
        <v>330</v>
      </c>
      <c r="D99" s="428" t="s">
        <v>141</v>
      </c>
      <c r="E99" s="429">
        <v>3</v>
      </c>
      <c r="F99" s="64">
        <v>0</v>
      </c>
      <c r="G99" s="64">
        <v>0</v>
      </c>
      <c r="H99" s="52">
        <v>0</v>
      </c>
      <c r="I99" s="84">
        <v>0</v>
      </c>
      <c r="J99" s="84">
        <f t="shared" si="16"/>
        <v>0</v>
      </c>
      <c r="K99" s="52">
        <v>0</v>
      </c>
      <c r="L99" s="64">
        <v>0</v>
      </c>
      <c r="M99" s="64">
        <f t="shared" si="17"/>
        <v>0</v>
      </c>
      <c r="N99" s="64">
        <f t="shared" si="18"/>
        <v>0</v>
      </c>
      <c r="O99" s="64">
        <f t="shared" si="22"/>
        <v>0</v>
      </c>
      <c r="P99" s="64">
        <f t="shared" si="23"/>
        <v>0</v>
      </c>
      <c r="R99">
        <v>2.58</v>
      </c>
    </row>
    <row r="100" spans="1:19">
      <c r="A100" s="47">
        <f t="shared" si="24"/>
        <v>34</v>
      </c>
      <c r="B100" s="243" t="s">
        <v>160</v>
      </c>
      <c r="C100" s="427" t="s">
        <v>331</v>
      </c>
      <c r="D100" s="428" t="s">
        <v>141</v>
      </c>
      <c r="E100" s="429">
        <v>4</v>
      </c>
      <c r="F100" s="64">
        <v>0</v>
      </c>
      <c r="G100" s="64">
        <v>0</v>
      </c>
      <c r="H100" s="52">
        <v>0</v>
      </c>
      <c r="I100" s="84">
        <v>0</v>
      </c>
      <c r="J100" s="84">
        <f t="shared" si="16"/>
        <v>0</v>
      </c>
      <c r="K100" s="52">
        <v>0</v>
      </c>
      <c r="L100" s="64">
        <v>0</v>
      </c>
      <c r="M100" s="64">
        <f t="shared" si="17"/>
        <v>0</v>
      </c>
      <c r="N100" s="64">
        <f t="shared" si="18"/>
        <v>0</v>
      </c>
      <c r="O100" s="64">
        <f t="shared" si="22"/>
        <v>0</v>
      </c>
      <c r="P100" s="64">
        <f t="shared" si="23"/>
        <v>0</v>
      </c>
      <c r="R100">
        <v>3.15</v>
      </c>
    </row>
    <row r="101" spans="1:19">
      <c r="A101" s="47">
        <f t="shared" si="24"/>
        <v>35</v>
      </c>
      <c r="B101" s="243" t="s">
        <v>160</v>
      </c>
      <c r="C101" s="427" t="s">
        <v>332</v>
      </c>
      <c r="D101" s="428" t="s">
        <v>141</v>
      </c>
      <c r="E101" s="429">
        <v>10</v>
      </c>
      <c r="F101" s="64">
        <v>0</v>
      </c>
      <c r="G101" s="64">
        <v>0</v>
      </c>
      <c r="H101" s="52">
        <v>0</v>
      </c>
      <c r="I101" s="84">
        <v>0</v>
      </c>
      <c r="J101" s="84">
        <f t="shared" si="16"/>
        <v>0</v>
      </c>
      <c r="K101" s="52">
        <v>0</v>
      </c>
      <c r="L101" s="64">
        <v>0</v>
      </c>
      <c r="M101" s="64">
        <f t="shared" si="17"/>
        <v>0</v>
      </c>
      <c r="N101" s="64">
        <f t="shared" si="18"/>
        <v>0</v>
      </c>
      <c r="O101" s="64">
        <f t="shared" si="22"/>
        <v>0</v>
      </c>
      <c r="P101" s="64">
        <f t="shared" si="23"/>
        <v>0</v>
      </c>
      <c r="R101">
        <v>5.19</v>
      </c>
    </row>
    <row r="102" spans="1:19">
      <c r="A102" s="47">
        <f t="shared" si="24"/>
        <v>36</v>
      </c>
      <c r="B102" s="243" t="s">
        <v>160</v>
      </c>
      <c r="C102" s="427" t="s">
        <v>333</v>
      </c>
      <c r="D102" s="428" t="s">
        <v>141</v>
      </c>
      <c r="E102" s="429">
        <v>300</v>
      </c>
      <c r="F102" s="64">
        <v>0</v>
      </c>
      <c r="G102" s="64">
        <v>0</v>
      </c>
      <c r="H102" s="52">
        <v>0</v>
      </c>
      <c r="I102" s="84">
        <v>0</v>
      </c>
      <c r="J102" s="84">
        <f t="shared" si="16"/>
        <v>0</v>
      </c>
      <c r="K102" s="52">
        <v>0</v>
      </c>
      <c r="L102" s="64">
        <v>0</v>
      </c>
      <c r="M102" s="64">
        <f t="shared" si="17"/>
        <v>0</v>
      </c>
      <c r="N102" s="64">
        <f t="shared" si="18"/>
        <v>0</v>
      </c>
      <c r="O102" s="64">
        <f t="shared" si="22"/>
        <v>0</v>
      </c>
      <c r="P102" s="64">
        <f t="shared" si="23"/>
        <v>0</v>
      </c>
      <c r="R102">
        <v>0.35</v>
      </c>
    </row>
    <row r="103" spans="1:19">
      <c r="A103" s="47">
        <f t="shared" si="24"/>
        <v>37</v>
      </c>
      <c r="B103" s="243" t="s">
        <v>160</v>
      </c>
      <c r="C103" s="421" t="s">
        <v>144</v>
      </c>
      <c r="D103" s="428" t="s">
        <v>75</v>
      </c>
      <c r="E103" s="257">
        <v>1</v>
      </c>
      <c r="F103" s="64">
        <v>0</v>
      </c>
      <c r="G103" s="64">
        <v>0</v>
      </c>
      <c r="H103" s="52">
        <v>0</v>
      </c>
      <c r="I103" s="84">
        <v>0</v>
      </c>
      <c r="J103" s="84">
        <f t="shared" si="16"/>
        <v>0</v>
      </c>
      <c r="K103" s="52">
        <v>0</v>
      </c>
      <c r="L103" s="64">
        <v>0</v>
      </c>
      <c r="M103" s="64">
        <f t="shared" si="17"/>
        <v>0</v>
      </c>
      <c r="N103" s="64">
        <f t="shared" si="18"/>
        <v>0</v>
      </c>
      <c r="O103" s="64">
        <f t="shared" si="22"/>
        <v>0</v>
      </c>
      <c r="P103" s="64">
        <f t="shared" si="23"/>
        <v>0</v>
      </c>
    </row>
    <row r="104" spans="1:19">
      <c r="A104" s="47"/>
      <c r="B104" s="243"/>
      <c r="C104" s="431" t="s">
        <v>158</v>
      </c>
      <c r="D104" s="428"/>
      <c r="E104" s="257"/>
      <c r="F104" s="64">
        <v>0</v>
      </c>
      <c r="G104" s="64">
        <v>0</v>
      </c>
      <c r="H104" s="52">
        <v>0</v>
      </c>
      <c r="I104" s="84">
        <v>0</v>
      </c>
      <c r="J104" s="84">
        <f t="shared" si="16"/>
        <v>0</v>
      </c>
      <c r="K104" s="52">
        <v>0</v>
      </c>
      <c r="L104" s="64">
        <v>0</v>
      </c>
      <c r="M104" s="64">
        <f t="shared" si="17"/>
        <v>0</v>
      </c>
      <c r="N104" s="64">
        <f t="shared" si="18"/>
        <v>0</v>
      </c>
      <c r="O104" s="64"/>
      <c r="P104" s="64"/>
    </row>
    <row r="105" spans="1:19" ht="38.25">
      <c r="A105" s="47">
        <f>A103+1</f>
        <v>38</v>
      </c>
      <c r="B105" s="432" t="s">
        <v>160</v>
      </c>
      <c r="C105" s="433" t="s">
        <v>686</v>
      </c>
      <c r="D105" s="415" t="s">
        <v>141</v>
      </c>
      <c r="E105" s="465">
        <v>200</v>
      </c>
      <c r="F105" s="64">
        <v>0</v>
      </c>
      <c r="G105" s="64">
        <v>0</v>
      </c>
      <c r="H105" s="52">
        <v>0</v>
      </c>
      <c r="I105" s="84">
        <v>0</v>
      </c>
      <c r="J105" s="84">
        <f t="shared" si="16"/>
        <v>0</v>
      </c>
      <c r="K105" s="52">
        <v>0</v>
      </c>
      <c r="L105" s="64">
        <v>0</v>
      </c>
      <c r="M105" s="64">
        <f t="shared" si="17"/>
        <v>0</v>
      </c>
      <c r="N105" s="64">
        <f t="shared" si="18"/>
        <v>0</v>
      </c>
      <c r="O105" s="64"/>
      <c r="P105" s="64"/>
      <c r="Q105" s="129"/>
      <c r="R105" s="129"/>
    </row>
    <row r="106" spans="1:19" ht="57.75" customHeight="1">
      <c r="A106" s="47">
        <f>A105+1</f>
        <v>39</v>
      </c>
      <c r="B106" s="432" t="s">
        <v>160</v>
      </c>
      <c r="C106" s="433" t="s">
        <v>687</v>
      </c>
      <c r="D106" s="415" t="s">
        <v>141</v>
      </c>
      <c r="E106" s="434">
        <v>19</v>
      </c>
      <c r="F106" s="64">
        <v>0</v>
      </c>
      <c r="G106" s="64">
        <v>0</v>
      </c>
      <c r="H106" s="52">
        <v>0</v>
      </c>
      <c r="I106" s="84">
        <v>0</v>
      </c>
      <c r="J106" s="84">
        <f t="shared" si="16"/>
        <v>0</v>
      </c>
      <c r="K106" s="52">
        <v>0</v>
      </c>
      <c r="L106" s="64">
        <v>0</v>
      </c>
      <c r="M106" s="64">
        <f t="shared" si="17"/>
        <v>0</v>
      </c>
      <c r="N106" s="64">
        <f t="shared" si="18"/>
        <v>0</v>
      </c>
      <c r="O106" s="64">
        <f>ROUND(E106*J106,2)</f>
        <v>0</v>
      </c>
      <c r="P106" s="64">
        <f t="shared" ref="P106:P111" si="25">ROUND(M106+N106+O106,2)</f>
        <v>0</v>
      </c>
      <c r="Q106" s="129"/>
      <c r="R106" s="129">
        <v>169</v>
      </c>
      <c r="S106" t="s">
        <v>608</v>
      </c>
    </row>
    <row r="107" spans="1:19">
      <c r="A107" s="47">
        <f>A106+1</f>
        <v>40</v>
      </c>
      <c r="B107" s="243" t="s">
        <v>160</v>
      </c>
      <c r="C107" s="435" t="s">
        <v>342</v>
      </c>
      <c r="D107" s="428" t="s">
        <v>141</v>
      </c>
      <c r="E107" s="254">
        <v>1</v>
      </c>
      <c r="F107" s="64">
        <v>0</v>
      </c>
      <c r="G107" s="64">
        <v>0</v>
      </c>
      <c r="H107" s="52">
        <v>0</v>
      </c>
      <c r="I107" s="84">
        <v>0</v>
      </c>
      <c r="J107" s="84">
        <f t="shared" si="16"/>
        <v>0</v>
      </c>
      <c r="K107" s="52">
        <v>0</v>
      </c>
      <c r="L107" s="64">
        <v>0</v>
      </c>
      <c r="M107" s="64">
        <f t="shared" si="17"/>
        <v>0</v>
      </c>
      <c r="N107" s="64">
        <f t="shared" si="18"/>
        <v>0</v>
      </c>
      <c r="O107" s="64">
        <f>ROUND(E107*J107,2)</f>
        <v>0</v>
      </c>
      <c r="P107" s="64">
        <f t="shared" si="25"/>
        <v>0</v>
      </c>
      <c r="R107">
        <v>9.7200000000000006</v>
      </c>
    </row>
    <row r="108" spans="1:19">
      <c r="A108" s="47">
        <f>A107+1</f>
        <v>41</v>
      </c>
      <c r="B108" s="243" t="s">
        <v>160</v>
      </c>
      <c r="C108" s="435" t="s">
        <v>343</v>
      </c>
      <c r="D108" s="428" t="s">
        <v>141</v>
      </c>
      <c r="E108" s="254">
        <v>7</v>
      </c>
      <c r="F108" s="64">
        <v>0</v>
      </c>
      <c r="G108" s="64">
        <v>0</v>
      </c>
      <c r="H108" s="52">
        <v>0</v>
      </c>
      <c r="I108" s="84">
        <v>0</v>
      </c>
      <c r="J108" s="84">
        <f t="shared" si="16"/>
        <v>0</v>
      </c>
      <c r="K108" s="52">
        <v>0</v>
      </c>
      <c r="L108" s="64">
        <v>0</v>
      </c>
      <c r="M108" s="64">
        <f t="shared" si="17"/>
        <v>0</v>
      </c>
      <c r="N108" s="64">
        <f t="shared" si="18"/>
        <v>0</v>
      </c>
      <c r="O108" s="64">
        <f>ROUND(E108*J108,2)</f>
        <v>0</v>
      </c>
      <c r="P108" s="64">
        <f t="shared" si="25"/>
        <v>0</v>
      </c>
      <c r="R108">
        <v>36.67</v>
      </c>
    </row>
    <row r="109" spans="1:19" ht="25.5">
      <c r="A109" s="47">
        <f>A108+1</f>
        <v>42</v>
      </c>
      <c r="B109" s="338" t="s">
        <v>160</v>
      </c>
      <c r="C109" s="435" t="s">
        <v>682</v>
      </c>
      <c r="D109" s="428" t="s">
        <v>141</v>
      </c>
      <c r="E109" s="254">
        <v>6</v>
      </c>
      <c r="F109" s="64">
        <v>0</v>
      </c>
      <c r="G109" s="64">
        <v>0</v>
      </c>
      <c r="H109" s="52">
        <v>0</v>
      </c>
      <c r="I109" s="84">
        <v>0</v>
      </c>
      <c r="J109" s="84">
        <f t="shared" si="16"/>
        <v>0</v>
      </c>
      <c r="K109" s="52">
        <v>0</v>
      </c>
      <c r="L109" s="64">
        <v>0</v>
      </c>
      <c r="M109" s="64">
        <f t="shared" si="17"/>
        <v>0</v>
      </c>
      <c r="N109" s="64">
        <f t="shared" si="18"/>
        <v>0</v>
      </c>
      <c r="O109" s="64">
        <f>ROUND(E109*J109,2)</f>
        <v>0</v>
      </c>
      <c r="P109" s="64">
        <f t="shared" si="25"/>
        <v>0</v>
      </c>
      <c r="R109">
        <v>115</v>
      </c>
    </row>
    <row r="110" spans="1:19">
      <c r="A110" s="47">
        <f>A109+1</f>
        <v>43</v>
      </c>
      <c r="B110" s="243" t="s">
        <v>160</v>
      </c>
      <c r="C110" s="421" t="s">
        <v>144</v>
      </c>
      <c r="D110" s="428" t="s">
        <v>75</v>
      </c>
      <c r="E110" s="257">
        <v>1</v>
      </c>
      <c r="F110" s="64">
        <v>0</v>
      </c>
      <c r="G110" s="64">
        <v>0</v>
      </c>
      <c r="H110" s="52">
        <v>0</v>
      </c>
      <c r="I110" s="84">
        <v>0</v>
      </c>
      <c r="J110" s="84">
        <f t="shared" si="16"/>
        <v>0</v>
      </c>
      <c r="K110" s="52">
        <v>0</v>
      </c>
      <c r="L110" s="64">
        <v>0</v>
      </c>
      <c r="M110" s="64">
        <f t="shared" si="17"/>
        <v>0</v>
      </c>
      <c r="N110" s="64">
        <f t="shared" si="18"/>
        <v>0</v>
      </c>
      <c r="O110" s="64">
        <f>ROUND(E110*J110,2)</f>
        <v>0</v>
      </c>
      <c r="P110" s="64">
        <f t="shared" si="25"/>
        <v>0</v>
      </c>
    </row>
    <row r="111" spans="1:19">
      <c r="A111" s="597" t="s">
        <v>32</v>
      </c>
      <c r="B111" s="597"/>
      <c r="C111" s="597"/>
      <c r="D111" s="597"/>
      <c r="E111" s="597"/>
      <c r="F111" s="597"/>
      <c r="G111" s="597"/>
      <c r="H111" s="597"/>
      <c r="I111" s="597"/>
      <c r="J111" s="597"/>
      <c r="K111" s="71"/>
      <c r="L111" s="71">
        <f>SUM(L13:L110)</f>
        <v>0</v>
      </c>
      <c r="M111" s="71">
        <f>SUM(M13:M110)</f>
        <v>0</v>
      </c>
      <c r="N111" s="71">
        <f>SUM(N13:N110)</f>
        <v>0</v>
      </c>
      <c r="O111" s="71">
        <f>SUM(O13:O110)</f>
        <v>0</v>
      </c>
      <c r="P111" s="72">
        <f t="shared" si="25"/>
        <v>0</v>
      </c>
    </row>
    <row r="112" spans="1:19">
      <c r="A112" s="114"/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</row>
    <row r="118" spans="3:10">
      <c r="C118" s="492" t="s">
        <v>5</v>
      </c>
      <c r="D118" s="120"/>
      <c r="E118" s="123"/>
      <c r="F118" s="122"/>
      <c r="G118" s="120"/>
      <c r="H118" s="123"/>
      <c r="J118" s="330"/>
    </row>
    <row r="119" spans="3:10">
      <c r="C119" s="32"/>
      <c r="D119" s="119" t="s">
        <v>84</v>
      </c>
      <c r="E119" s="22"/>
    </row>
    <row r="120" spans="3:10">
      <c r="C120" s="27"/>
      <c r="D120" s="31"/>
      <c r="E120" s="25"/>
    </row>
    <row r="122" spans="3:10" ht="16.5">
      <c r="C122" s="27"/>
      <c r="D122" s="121"/>
      <c r="E122" s="25"/>
      <c r="G122" s="124"/>
      <c r="H122" s="124"/>
    </row>
    <row r="123" spans="3:10">
      <c r="C123" s="27"/>
      <c r="D123" s="119"/>
      <c r="E123" s="22"/>
    </row>
    <row r="124" spans="3:10">
      <c r="C124" s="27"/>
      <c r="D124" s="31"/>
      <c r="E124" s="22"/>
    </row>
  </sheetData>
  <protectedRanges>
    <protectedRange password="CF3F" sqref="H11:H12" name="Range1_2_1_1"/>
  </protectedRanges>
  <mergeCells count="11">
    <mergeCell ref="A1:P1"/>
    <mergeCell ref="A2:P2"/>
    <mergeCell ref="A9:A10"/>
    <mergeCell ref="B9:B10"/>
    <mergeCell ref="C9:C10"/>
    <mergeCell ref="D9:D10"/>
    <mergeCell ref="E9:E10"/>
    <mergeCell ref="O7:P7"/>
    <mergeCell ref="A111:J111"/>
    <mergeCell ref="F9:K9"/>
    <mergeCell ref="L9:P9"/>
  </mergeCells>
  <pageMargins left="0.39370078740157483" right="0.31496062992125984" top="0.51181102362204722" bottom="0.47244094488188981" header="0.31496062992125984" footer="0.31496062992125984"/>
  <pageSetup paperSize="9" scale="90" orientation="landscape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R34"/>
  <sheetViews>
    <sheetView topLeftCell="A19" zoomScale="84" zoomScaleNormal="84" workbookViewId="0">
      <selection activeCell="I30" sqref="I30"/>
    </sheetView>
  </sheetViews>
  <sheetFormatPr defaultRowHeight="15"/>
  <cols>
    <col min="1" max="1" width="4.85546875" customWidth="1"/>
    <col min="2" max="2" width="9.28515625" customWidth="1"/>
    <col min="3" max="3" width="35.42578125" customWidth="1"/>
    <col min="4" max="4" width="5.7109375" customWidth="1"/>
    <col min="5" max="5" width="6.85546875" customWidth="1"/>
    <col min="6" max="6" width="8.28515625" customWidth="1"/>
    <col min="8" max="8" width="8.140625" customWidth="1"/>
    <col min="9" max="9" width="8.28515625" customWidth="1"/>
    <col min="10" max="10" width="6.5703125" customWidth="1"/>
    <col min="15" max="15" width="7.42578125" customWidth="1"/>
    <col min="18" max="18" width="0" hidden="1" customWidth="1"/>
  </cols>
  <sheetData>
    <row r="1" spans="1:18" ht="15.75">
      <c r="A1" s="595" t="s">
        <v>603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</row>
    <row r="2" spans="1:18">
      <c r="A2" s="637" t="s">
        <v>348</v>
      </c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</row>
    <row r="3" spans="1:18" ht="12.75" customHeight="1">
      <c r="A3" s="2"/>
      <c r="B3" s="2"/>
      <c r="C3" s="2"/>
      <c r="D3" s="2"/>
      <c r="E3" s="2"/>
      <c r="F3" s="2"/>
      <c r="G3" s="554" t="s">
        <v>723</v>
      </c>
      <c r="H3" s="2"/>
      <c r="I3" s="2"/>
      <c r="J3" s="2"/>
      <c r="K3" s="2"/>
      <c r="L3" s="2"/>
      <c r="M3" s="2"/>
      <c r="N3" s="2"/>
      <c r="O3" s="2"/>
      <c r="P3" s="2"/>
    </row>
    <row r="4" spans="1:18">
      <c r="A4" s="99" t="s">
        <v>707</v>
      </c>
      <c r="B4" s="186"/>
      <c r="C4" s="154"/>
      <c r="D4" s="154"/>
      <c r="E4" s="154"/>
      <c r="F4" s="75"/>
      <c r="G4" s="4"/>
      <c r="H4" s="4"/>
      <c r="I4" s="4"/>
      <c r="L4" s="4"/>
      <c r="M4" s="5"/>
      <c r="N4" s="5"/>
      <c r="O4" s="4"/>
      <c r="P4" s="5"/>
    </row>
    <row r="5" spans="1:18">
      <c r="A5" s="75" t="s">
        <v>678</v>
      </c>
      <c r="B5" s="186"/>
      <c r="C5" s="154"/>
      <c r="D5" s="154"/>
      <c r="E5" s="154"/>
      <c r="F5" s="75"/>
      <c r="G5" s="4"/>
      <c r="H5" s="75"/>
      <c r="I5" s="75"/>
      <c r="J5" s="75"/>
      <c r="K5" s="4"/>
      <c r="L5" s="4"/>
      <c r="M5" s="126"/>
      <c r="N5" s="6"/>
      <c r="O5" s="127"/>
      <c r="P5" s="8"/>
    </row>
    <row r="6" spans="1:18">
      <c r="A6" s="73" t="s">
        <v>171</v>
      </c>
      <c r="B6" s="186"/>
      <c r="C6" s="154"/>
      <c r="D6" s="154"/>
      <c r="E6" s="154"/>
      <c r="F6" s="73"/>
      <c r="G6" s="9"/>
      <c r="H6" s="73"/>
      <c r="I6" s="73"/>
      <c r="J6" s="73"/>
      <c r="K6" s="9"/>
      <c r="L6" s="9"/>
      <c r="M6" s="4"/>
      <c r="N6" s="4"/>
      <c r="O6" s="4"/>
      <c r="P6" s="4"/>
    </row>
    <row r="7" spans="1:18">
      <c r="A7" s="73" t="s">
        <v>718</v>
      </c>
      <c r="B7" s="125"/>
      <c r="C7" s="17"/>
      <c r="D7" s="17"/>
      <c r="E7" s="17"/>
      <c r="F7" s="73"/>
      <c r="G7" s="73"/>
      <c r="J7" s="73"/>
      <c r="K7" s="73"/>
      <c r="L7" s="73"/>
      <c r="M7" s="74"/>
      <c r="N7" s="74"/>
      <c r="O7" s="598"/>
      <c r="P7" s="598"/>
    </row>
    <row r="8" spans="1:18" ht="15" customHeight="1">
      <c r="A8" s="9"/>
      <c r="B8" s="17"/>
      <c r="C8" s="17"/>
      <c r="D8" s="17"/>
      <c r="E8" s="17"/>
      <c r="F8" s="73"/>
      <c r="G8" s="73"/>
      <c r="J8" s="73"/>
      <c r="K8" s="73"/>
      <c r="L8" s="73"/>
      <c r="M8" s="75"/>
      <c r="N8" s="75"/>
      <c r="O8" s="75"/>
      <c r="P8" s="76"/>
    </row>
    <row r="9" spans="1:18" ht="12" customHeight="1">
      <c r="A9" s="649" t="s">
        <v>27</v>
      </c>
      <c r="B9" s="640" t="s">
        <v>64</v>
      </c>
      <c r="C9" s="662" t="s">
        <v>0</v>
      </c>
      <c r="D9" s="663" t="s">
        <v>1</v>
      </c>
      <c r="E9" s="649" t="s">
        <v>2</v>
      </c>
      <c r="F9" s="613" t="s">
        <v>12</v>
      </c>
      <c r="G9" s="614"/>
      <c r="H9" s="614"/>
      <c r="I9" s="614"/>
      <c r="J9" s="614"/>
      <c r="K9" s="615"/>
      <c r="L9" s="618" t="s">
        <v>13</v>
      </c>
      <c r="M9" s="618"/>
      <c r="N9" s="618"/>
      <c r="O9" s="618"/>
      <c r="P9" s="618"/>
    </row>
    <row r="10" spans="1:18" ht="100.5" customHeight="1">
      <c r="A10" s="650"/>
      <c r="B10" s="641"/>
      <c r="C10" s="662"/>
      <c r="D10" s="664"/>
      <c r="E10" s="650"/>
      <c r="F10" s="115" t="s">
        <v>65</v>
      </c>
      <c r="G10" s="115" t="s">
        <v>719</v>
      </c>
      <c r="H10" s="115" t="s">
        <v>66</v>
      </c>
      <c r="I10" s="115" t="s">
        <v>77</v>
      </c>
      <c r="J10" s="115" t="s">
        <v>67</v>
      </c>
      <c r="K10" s="115" t="s">
        <v>68</v>
      </c>
      <c r="L10" s="115" t="s">
        <v>69</v>
      </c>
      <c r="M10" s="115" t="s">
        <v>66</v>
      </c>
      <c r="N10" s="115" t="s">
        <v>70</v>
      </c>
      <c r="O10" s="115" t="s">
        <v>67</v>
      </c>
      <c r="P10" s="115" t="s">
        <v>71</v>
      </c>
    </row>
    <row r="11" spans="1:18" ht="20.100000000000001" customHeight="1">
      <c r="A11" s="47">
        <v>1</v>
      </c>
      <c r="B11" s="335" t="s">
        <v>160</v>
      </c>
      <c r="C11" s="548" t="s">
        <v>162</v>
      </c>
      <c r="D11" s="549" t="s">
        <v>75</v>
      </c>
      <c r="E11" s="549">
        <v>1</v>
      </c>
      <c r="F11" s="64">
        <v>0</v>
      </c>
      <c r="G11" s="64">
        <v>0</v>
      </c>
      <c r="H11" s="52">
        <f>ROUND(G11*F11,2)</f>
        <v>0</v>
      </c>
      <c r="I11" s="84">
        <v>0</v>
      </c>
      <c r="J11" s="84">
        <f>H11*0.03</f>
        <v>0</v>
      </c>
      <c r="K11" s="52">
        <v>0</v>
      </c>
      <c r="L11" s="64">
        <f>ROUND(F11*E11,2)</f>
        <v>0</v>
      </c>
      <c r="M11" s="64">
        <f>ROUND(E11*H11,2)</f>
        <v>0</v>
      </c>
      <c r="N11" s="64">
        <f>ROUND(E11*I11,2)</f>
        <v>0</v>
      </c>
      <c r="O11" s="64">
        <f>ROUND(F11*J11,2)</f>
        <v>0</v>
      </c>
      <c r="P11" s="64">
        <f>ROUND(G11*K11,2)</f>
        <v>0</v>
      </c>
      <c r="R11">
        <v>25.67</v>
      </c>
    </row>
    <row r="12" spans="1:18" ht="20.100000000000001" customHeight="1">
      <c r="A12" s="47">
        <f>A11+1</f>
        <v>2</v>
      </c>
      <c r="B12" s="335" t="s">
        <v>160</v>
      </c>
      <c r="C12" s="548" t="s">
        <v>683</v>
      </c>
      <c r="D12" s="549" t="s">
        <v>8</v>
      </c>
      <c r="E12" s="550">
        <v>220</v>
      </c>
      <c r="F12" s="64">
        <v>0</v>
      </c>
      <c r="G12" s="64">
        <v>0</v>
      </c>
      <c r="H12" s="52">
        <f t="shared" ref="H12:H23" si="0">ROUND(G12*F12,2)</f>
        <v>0</v>
      </c>
      <c r="I12" s="84">
        <v>0</v>
      </c>
      <c r="J12" s="84">
        <f t="shared" ref="J12:J23" si="1">H12*0.03</f>
        <v>0</v>
      </c>
      <c r="K12" s="52">
        <v>0</v>
      </c>
      <c r="L12" s="64">
        <f t="shared" ref="L12:L23" si="2">ROUND(F12*E12,2)</f>
        <v>0</v>
      </c>
      <c r="M12" s="64">
        <f t="shared" ref="M12:M23" si="3">ROUND(E12*H12,2)</f>
        <v>0</v>
      </c>
      <c r="N12" s="64">
        <f t="shared" ref="N12:N23" si="4">ROUND(E12*I12,2)</f>
        <v>0</v>
      </c>
      <c r="O12" s="64">
        <f t="shared" ref="O12:O23" si="5">ROUND(F12*J12,2)</f>
        <v>0</v>
      </c>
      <c r="P12" s="64">
        <f t="shared" ref="P12:P23" si="6">ROUND(G12*K12,2)</f>
        <v>0</v>
      </c>
      <c r="R12" s="171">
        <v>1.65</v>
      </c>
    </row>
    <row r="13" spans="1:18" ht="20.100000000000001" customHeight="1">
      <c r="A13" s="47">
        <f t="shared" ref="A13:A23" si="7">A12+1</f>
        <v>3</v>
      </c>
      <c r="B13" s="335" t="s">
        <v>160</v>
      </c>
      <c r="C13" s="548" t="s">
        <v>344</v>
      </c>
      <c r="D13" s="549" t="s">
        <v>8</v>
      </c>
      <c r="E13" s="550">
        <v>12</v>
      </c>
      <c r="F13" s="64">
        <v>0</v>
      </c>
      <c r="G13" s="64">
        <v>0</v>
      </c>
      <c r="H13" s="52">
        <f t="shared" si="0"/>
        <v>0</v>
      </c>
      <c r="I13" s="84">
        <v>0</v>
      </c>
      <c r="J13" s="84">
        <f t="shared" si="1"/>
        <v>0</v>
      </c>
      <c r="K13" s="52">
        <v>0</v>
      </c>
      <c r="L13" s="64">
        <f t="shared" si="2"/>
        <v>0</v>
      </c>
      <c r="M13" s="64">
        <f t="shared" si="3"/>
        <v>0</v>
      </c>
      <c r="N13" s="64">
        <f t="shared" si="4"/>
        <v>0</v>
      </c>
      <c r="O13" s="64">
        <f t="shared" si="5"/>
        <v>0</v>
      </c>
      <c r="P13" s="64">
        <f t="shared" si="6"/>
        <v>0</v>
      </c>
      <c r="R13" s="189">
        <v>11.6</v>
      </c>
    </row>
    <row r="14" spans="1:18" ht="20.100000000000001" customHeight="1">
      <c r="A14" s="47">
        <f t="shared" si="7"/>
        <v>4</v>
      </c>
      <c r="B14" s="335" t="s">
        <v>160</v>
      </c>
      <c r="C14" s="548" t="s">
        <v>685</v>
      </c>
      <c r="D14" s="549" t="s">
        <v>141</v>
      </c>
      <c r="E14" s="549">
        <v>12</v>
      </c>
      <c r="F14" s="64">
        <v>0</v>
      </c>
      <c r="G14" s="64">
        <v>0</v>
      </c>
      <c r="H14" s="52">
        <f t="shared" si="0"/>
        <v>0</v>
      </c>
      <c r="I14" s="84">
        <v>0</v>
      </c>
      <c r="J14" s="84">
        <f t="shared" si="1"/>
        <v>0</v>
      </c>
      <c r="K14" s="52">
        <v>0</v>
      </c>
      <c r="L14" s="64">
        <f t="shared" si="2"/>
        <v>0</v>
      </c>
      <c r="M14" s="64">
        <f t="shared" si="3"/>
        <v>0</v>
      </c>
      <c r="N14" s="64">
        <f t="shared" si="4"/>
        <v>0</v>
      </c>
      <c r="O14" s="64">
        <f t="shared" si="5"/>
        <v>0</v>
      </c>
      <c r="P14" s="64">
        <f t="shared" si="6"/>
        <v>0</v>
      </c>
      <c r="R14">
        <v>7.25</v>
      </c>
    </row>
    <row r="15" spans="1:18" ht="20.100000000000001" customHeight="1">
      <c r="A15" s="47">
        <f t="shared" si="7"/>
        <v>5</v>
      </c>
      <c r="B15" s="335" t="s">
        <v>160</v>
      </c>
      <c r="C15" s="548" t="s">
        <v>161</v>
      </c>
      <c r="D15" s="549" t="s">
        <v>141</v>
      </c>
      <c r="E15" s="549">
        <v>14</v>
      </c>
      <c r="F15" s="64">
        <v>0</v>
      </c>
      <c r="G15" s="64">
        <v>0</v>
      </c>
      <c r="H15" s="52">
        <f t="shared" si="0"/>
        <v>0</v>
      </c>
      <c r="I15" s="84">
        <v>0</v>
      </c>
      <c r="J15" s="84">
        <f t="shared" si="1"/>
        <v>0</v>
      </c>
      <c r="K15" s="52">
        <v>0</v>
      </c>
      <c r="L15" s="64">
        <f t="shared" si="2"/>
        <v>0</v>
      </c>
      <c r="M15" s="64">
        <f t="shared" si="3"/>
        <v>0</v>
      </c>
      <c r="N15" s="64">
        <f t="shared" si="4"/>
        <v>0</v>
      </c>
      <c r="O15" s="64">
        <f t="shared" si="5"/>
        <v>0</v>
      </c>
      <c r="P15" s="64">
        <f t="shared" si="6"/>
        <v>0</v>
      </c>
      <c r="R15">
        <v>1.24</v>
      </c>
    </row>
    <row r="16" spans="1:18" ht="20.100000000000001" customHeight="1">
      <c r="A16" s="47">
        <f t="shared" si="7"/>
        <v>6</v>
      </c>
      <c r="B16" s="243" t="s">
        <v>160</v>
      </c>
      <c r="C16" s="551" t="s">
        <v>345</v>
      </c>
      <c r="D16" s="552" t="s">
        <v>141</v>
      </c>
      <c r="E16" s="552">
        <v>150</v>
      </c>
      <c r="F16" s="64">
        <v>0</v>
      </c>
      <c r="G16" s="64">
        <v>0</v>
      </c>
      <c r="H16" s="52">
        <f t="shared" si="0"/>
        <v>0</v>
      </c>
      <c r="I16" s="84">
        <v>0</v>
      </c>
      <c r="J16" s="84">
        <f t="shared" si="1"/>
        <v>0</v>
      </c>
      <c r="K16" s="52">
        <v>0</v>
      </c>
      <c r="L16" s="64">
        <f t="shared" si="2"/>
        <v>0</v>
      </c>
      <c r="M16" s="64">
        <f t="shared" si="3"/>
        <v>0</v>
      </c>
      <c r="N16" s="64">
        <f t="shared" si="4"/>
        <v>0</v>
      </c>
      <c r="O16" s="64">
        <f t="shared" si="5"/>
        <v>0</v>
      </c>
      <c r="P16" s="64">
        <f t="shared" si="6"/>
        <v>0</v>
      </c>
      <c r="R16">
        <v>0.66</v>
      </c>
    </row>
    <row r="17" spans="1:18" ht="20.100000000000001" customHeight="1">
      <c r="A17" s="47">
        <f t="shared" si="7"/>
        <v>7</v>
      </c>
      <c r="B17" s="243" t="s">
        <v>160</v>
      </c>
      <c r="C17" s="551" t="s">
        <v>346</v>
      </c>
      <c r="D17" s="552" t="s">
        <v>141</v>
      </c>
      <c r="E17" s="552">
        <v>250</v>
      </c>
      <c r="F17" s="64">
        <v>0</v>
      </c>
      <c r="G17" s="64">
        <v>0</v>
      </c>
      <c r="H17" s="52">
        <f t="shared" si="0"/>
        <v>0</v>
      </c>
      <c r="I17" s="84">
        <v>0</v>
      </c>
      <c r="J17" s="84">
        <f t="shared" si="1"/>
        <v>0</v>
      </c>
      <c r="K17" s="52">
        <v>0</v>
      </c>
      <c r="L17" s="64">
        <f t="shared" si="2"/>
        <v>0</v>
      </c>
      <c r="M17" s="64">
        <f t="shared" si="3"/>
        <v>0</v>
      </c>
      <c r="N17" s="64">
        <f t="shared" si="4"/>
        <v>0</v>
      </c>
      <c r="O17" s="64">
        <f t="shared" si="5"/>
        <v>0</v>
      </c>
      <c r="P17" s="64">
        <f t="shared" si="6"/>
        <v>0</v>
      </c>
      <c r="R17">
        <v>0.96</v>
      </c>
    </row>
    <row r="18" spans="1:18" ht="20.100000000000001" customHeight="1">
      <c r="A18" s="47">
        <f t="shared" si="7"/>
        <v>8</v>
      </c>
      <c r="B18" s="338" t="s">
        <v>160</v>
      </c>
      <c r="C18" s="553" t="s">
        <v>684</v>
      </c>
      <c r="D18" s="552" t="s">
        <v>75</v>
      </c>
      <c r="E18" s="552">
        <v>1</v>
      </c>
      <c r="F18" s="64">
        <v>0</v>
      </c>
      <c r="G18" s="64">
        <v>0</v>
      </c>
      <c r="H18" s="52">
        <f t="shared" si="0"/>
        <v>0</v>
      </c>
      <c r="I18" s="84">
        <v>0</v>
      </c>
      <c r="J18" s="84">
        <f t="shared" si="1"/>
        <v>0</v>
      </c>
      <c r="K18" s="52">
        <v>0</v>
      </c>
      <c r="L18" s="64">
        <f t="shared" si="2"/>
        <v>0</v>
      </c>
      <c r="M18" s="64">
        <f t="shared" si="3"/>
        <v>0</v>
      </c>
      <c r="N18" s="64">
        <f t="shared" si="4"/>
        <v>0</v>
      </c>
      <c r="O18" s="64">
        <f t="shared" si="5"/>
        <v>0</v>
      </c>
      <c r="P18" s="64">
        <f t="shared" si="6"/>
        <v>0</v>
      </c>
      <c r="R18" s="97">
        <v>42</v>
      </c>
    </row>
    <row r="19" spans="1:18" ht="14.25" customHeight="1">
      <c r="A19" s="47">
        <f t="shared" si="7"/>
        <v>9</v>
      </c>
      <c r="B19" s="243" t="s">
        <v>160</v>
      </c>
      <c r="C19" s="551" t="s">
        <v>347</v>
      </c>
      <c r="D19" s="552" t="s">
        <v>141</v>
      </c>
      <c r="E19" s="552">
        <v>1</v>
      </c>
      <c r="F19" s="64">
        <v>0</v>
      </c>
      <c r="G19" s="64">
        <v>0</v>
      </c>
      <c r="H19" s="52">
        <f t="shared" si="0"/>
        <v>0</v>
      </c>
      <c r="I19" s="84">
        <v>0</v>
      </c>
      <c r="J19" s="84">
        <f t="shared" si="1"/>
        <v>0</v>
      </c>
      <c r="K19" s="52">
        <v>0</v>
      </c>
      <c r="L19" s="64">
        <f t="shared" si="2"/>
        <v>0</v>
      </c>
      <c r="M19" s="64">
        <f t="shared" si="3"/>
        <v>0</v>
      </c>
      <c r="N19" s="64">
        <f t="shared" si="4"/>
        <v>0</v>
      </c>
      <c r="O19" s="64">
        <f t="shared" si="5"/>
        <v>0</v>
      </c>
      <c r="P19" s="64">
        <f t="shared" si="6"/>
        <v>0</v>
      </c>
      <c r="R19">
        <v>0.43</v>
      </c>
    </row>
    <row r="20" spans="1:18" ht="20.100000000000001" customHeight="1">
      <c r="A20" s="47">
        <f t="shared" si="7"/>
        <v>10</v>
      </c>
      <c r="B20" s="243" t="s">
        <v>160</v>
      </c>
      <c r="C20" s="551" t="s">
        <v>163</v>
      </c>
      <c r="D20" s="552" t="s">
        <v>75</v>
      </c>
      <c r="E20" s="552">
        <v>1</v>
      </c>
      <c r="F20" s="64">
        <v>0</v>
      </c>
      <c r="G20" s="64">
        <v>0</v>
      </c>
      <c r="H20" s="52">
        <f t="shared" si="0"/>
        <v>0</v>
      </c>
      <c r="I20" s="84">
        <v>0</v>
      </c>
      <c r="J20" s="84">
        <f t="shared" si="1"/>
        <v>0</v>
      </c>
      <c r="K20" s="52">
        <v>0</v>
      </c>
      <c r="L20" s="64">
        <f t="shared" si="2"/>
        <v>0</v>
      </c>
      <c r="M20" s="64">
        <f t="shared" si="3"/>
        <v>0</v>
      </c>
      <c r="N20" s="64">
        <f t="shared" si="4"/>
        <v>0</v>
      </c>
      <c r="O20" s="64">
        <f t="shared" si="5"/>
        <v>0</v>
      </c>
      <c r="P20" s="64">
        <f t="shared" si="6"/>
        <v>0</v>
      </c>
    </row>
    <row r="21" spans="1:18" ht="24.75" customHeight="1">
      <c r="A21" s="47">
        <f t="shared" si="7"/>
        <v>11</v>
      </c>
      <c r="B21" s="243" t="s">
        <v>160</v>
      </c>
      <c r="C21" s="253" t="s">
        <v>166</v>
      </c>
      <c r="D21" s="552" t="s">
        <v>141</v>
      </c>
      <c r="E21" s="552">
        <v>1</v>
      </c>
      <c r="F21" s="64">
        <v>0</v>
      </c>
      <c r="G21" s="64">
        <v>0</v>
      </c>
      <c r="H21" s="52">
        <f t="shared" si="0"/>
        <v>0</v>
      </c>
      <c r="I21" s="84">
        <v>0</v>
      </c>
      <c r="J21" s="84">
        <f t="shared" si="1"/>
        <v>0</v>
      </c>
      <c r="K21" s="52">
        <v>0</v>
      </c>
      <c r="L21" s="64">
        <f t="shared" si="2"/>
        <v>0</v>
      </c>
      <c r="M21" s="64">
        <f t="shared" si="3"/>
        <v>0</v>
      </c>
      <c r="N21" s="64">
        <f t="shared" si="4"/>
        <v>0</v>
      </c>
      <c r="O21" s="64">
        <f t="shared" si="5"/>
        <v>0</v>
      </c>
      <c r="P21" s="64">
        <f t="shared" si="6"/>
        <v>0</v>
      </c>
      <c r="R21">
        <v>9.6</v>
      </c>
    </row>
    <row r="22" spans="1:18" ht="20.25" customHeight="1">
      <c r="A22" s="47">
        <f t="shared" si="7"/>
        <v>12</v>
      </c>
      <c r="B22" s="243" t="s">
        <v>160</v>
      </c>
      <c r="C22" s="421" t="s">
        <v>164</v>
      </c>
      <c r="D22" s="428" t="s">
        <v>75</v>
      </c>
      <c r="E22" s="257">
        <v>1</v>
      </c>
      <c r="F22" s="64">
        <v>0</v>
      </c>
      <c r="G22" s="64">
        <v>0</v>
      </c>
      <c r="H22" s="52">
        <f t="shared" si="0"/>
        <v>0</v>
      </c>
      <c r="I22" s="84">
        <v>0</v>
      </c>
      <c r="J22" s="84">
        <f t="shared" si="1"/>
        <v>0</v>
      </c>
      <c r="K22" s="52">
        <v>0</v>
      </c>
      <c r="L22" s="64">
        <f t="shared" si="2"/>
        <v>0</v>
      </c>
      <c r="M22" s="64">
        <f t="shared" si="3"/>
        <v>0</v>
      </c>
      <c r="N22" s="64">
        <f t="shared" si="4"/>
        <v>0</v>
      </c>
      <c r="O22" s="64">
        <f t="shared" si="5"/>
        <v>0</v>
      </c>
      <c r="P22" s="64">
        <f t="shared" si="6"/>
        <v>0</v>
      </c>
      <c r="R22">
        <v>120</v>
      </c>
    </row>
    <row r="23" spans="1:18" ht="63.75">
      <c r="A23" s="47">
        <f t="shared" si="7"/>
        <v>13</v>
      </c>
      <c r="B23" s="338" t="s">
        <v>160</v>
      </c>
      <c r="C23" s="425" t="s">
        <v>165</v>
      </c>
      <c r="D23" s="428" t="s">
        <v>75</v>
      </c>
      <c r="E23" s="257">
        <v>1</v>
      </c>
      <c r="F23" s="64">
        <v>0</v>
      </c>
      <c r="G23" s="64">
        <v>0</v>
      </c>
      <c r="H23" s="52">
        <f t="shared" si="0"/>
        <v>0</v>
      </c>
      <c r="I23" s="84">
        <v>0</v>
      </c>
      <c r="J23" s="84">
        <f t="shared" si="1"/>
        <v>0</v>
      </c>
      <c r="K23" s="52">
        <v>0</v>
      </c>
      <c r="L23" s="64">
        <f t="shared" si="2"/>
        <v>0</v>
      </c>
      <c r="M23" s="64">
        <f t="shared" si="3"/>
        <v>0</v>
      </c>
      <c r="N23" s="64">
        <f t="shared" si="4"/>
        <v>0</v>
      </c>
      <c r="O23" s="64">
        <f t="shared" si="5"/>
        <v>0</v>
      </c>
      <c r="P23" s="64">
        <f t="shared" si="6"/>
        <v>0</v>
      </c>
      <c r="R23">
        <v>115</v>
      </c>
    </row>
    <row r="24" spans="1:18" ht="24.75" customHeight="1">
      <c r="A24" s="597" t="s">
        <v>32</v>
      </c>
      <c r="B24" s="597"/>
      <c r="C24" s="597"/>
      <c r="D24" s="597"/>
      <c r="E24" s="597"/>
      <c r="F24" s="597"/>
      <c r="G24" s="597"/>
      <c r="H24" s="597"/>
      <c r="I24" s="597"/>
      <c r="J24" s="597"/>
      <c r="K24" s="71"/>
      <c r="L24" s="71">
        <f>SUM(L11:L23)</f>
        <v>0</v>
      </c>
      <c r="M24" s="71">
        <f>SUM(M11:M23)</f>
        <v>0</v>
      </c>
      <c r="N24" s="71">
        <f>SUM(N11:N23)</f>
        <v>0</v>
      </c>
      <c r="O24" s="71">
        <f>SUM(O11:O23)</f>
        <v>0</v>
      </c>
      <c r="P24" s="72">
        <f>ROUND(M24+N24+O24,2)</f>
        <v>0</v>
      </c>
    </row>
    <row r="25" spans="1:18">
      <c r="A25" s="330"/>
      <c r="B25" s="330"/>
      <c r="C25" s="330"/>
      <c r="D25" s="330"/>
      <c r="E25" s="330"/>
      <c r="F25" s="330"/>
      <c r="G25" s="330"/>
      <c r="H25" s="330"/>
      <c r="I25" s="330"/>
      <c r="J25" s="330"/>
      <c r="K25" s="331"/>
      <c r="L25" s="331"/>
      <c r="M25" s="331"/>
      <c r="N25" s="331"/>
      <c r="O25" s="331"/>
      <c r="P25" s="332"/>
    </row>
    <row r="26" spans="1:18">
      <c r="A26" s="330"/>
      <c r="B26" s="330"/>
      <c r="C26" s="492" t="s">
        <v>5</v>
      </c>
      <c r="D26" s="120"/>
      <c r="E26" s="123"/>
      <c r="F26" s="122"/>
      <c r="G26" s="120"/>
      <c r="H26" s="123"/>
      <c r="J26" s="330"/>
      <c r="K26" s="331"/>
      <c r="L26" s="331"/>
      <c r="M26" s="331"/>
      <c r="N26" s="331"/>
      <c r="O26" s="331"/>
      <c r="P26" s="332"/>
    </row>
    <row r="27" spans="1:18">
      <c r="C27" s="32"/>
      <c r="D27" s="119" t="s">
        <v>84</v>
      </c>
      <c r="E27" s="22"/>
    </row>
    <row r="28" spans="1:18">
      <c r="C28" s="27"/>
      <c r="D28" s="31"/>
      <c r="E28" s="25"/>
    </row>
    <row r="30" spans="1:18" ht="16.5">
      <c r="C30" s="27"/>
      <c r="D30" s="121"/>
      <c r="E30" s="25"/>
      <c r="G30" s="124"/>
      <c r="H30" s="124"/>
    </row>
    <row r="31" spans="1:18" ht="18.75" customHeight="1">
      <c r="C31" s="27"/>
      <c r="D31" s="119"/>
      <c r="E31" s="22"/>
    </row>
    <row r="32" spans="1:18">
      <c r="C32" s="27"/>
      <c r="D32" s="31"/>
      <c r="E32" s="22"/>
    </row>
    <row r="34" spans="3:5" ht="16.5">
      <c r="C34" s="27"/>
      <c r="D34" s="26"/>
      <c r="E34" s="25"/>
    </row>
  </sheetData>
  <mergeCells count="11">
    <mergeCell ref="A1:P1"/>
    <mergeCell ref="A2:P2"/>
    <mergeCell ref="A24:J24"/>
    <mergeCell ref="O7:P7"/>
    <mergeCell ref="A9:A10"/>
    <mergeCell ref="B9:B10"/>
    <mergeCell ref="C9:C10"/>
    <mergeCell ref="D9:D10"/>
    <mergeCell ref="E9:E10"/>
    <mergeCell ref="F9:K9"/>
    <mergeCell ref="L9:P9"/>
  </mergeCells>
  <conditionalFormatting sqref="R18:R20 I11:I23">
    <cfRule type="cellIs" dxfId="49" priority="7" stopIfTrue="1" operator="equal">
      <formula>0</formula>
    </cfRule>
  </conditionalFormatting>
  <conditionalFormatting sqref="R18:R20">
    <cfRule type="expression" dxfId="48" priority="3" stopIfTrue="1">
      <formula>#REF!&gt;0</formula>
    </cfRule>
    <cfRule type="expression" dxfId="47" priority="4" stopIfTrue="1">
      <formula>#REF!=3</formula>
    </cfRule>
    <cfRule type="expression" dxfId="46" priority="5" stopIfTrue="1">
      <formula>#REF!=2</formula>
    </cfRule>
  </conditionalFormatting>
  <conditionalFormatting sqref="R18:R20">
    <cfRule type="expression" dxfId="45" priority="2" stopIfTrue="1">
      <formula>R18=#REF!=FALSE</formula>
    </cfRule>
  </conditionalFormatting>
  <pageMargins left="0.39370078740157483" right="0.31496062992125984" top="0.39370078740157483" bottom="0.27559055118110237" header="0.31496062992125984" footer="0.31496062992125984"/>
  <pageSetup paperSize="9" scale="90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30"/>
  <sheetViews>
    <sheetView topLeftCell="A16" zoomScale="83" zoomScaleNormal="83" workbookViewId="0">
      <selection activeCell="H31" sqref="H31"/>
    </sheetView>
  </sheetViews>
  <sheetFormatPr defaultRowHeight="15"/>
  <cols>
    <col min="1" max="1" width="5.140625" customWidth="1"/>
    <col min="2" max="2" width="12.85546875" customWidth="1"/>
    <col min="3" max="3" width="17.5703125" customWidth="1"/>
    <col min="4" max="4" width="11" bestFit="1" customWidth="1"/>
    <col min="5" max="6" width="10.140625" bestFit="1" customWidth="1"/>
    <col min="7" max="7" width="9.28515625" bestFit="1" customWidth="1"/>
    <col min="8" max="8" width="10" bestFit="1" customWidth="1"/>
  </cols>
  <sheetData>
    <row r="1" spans="1:9">
      <c r="A1" s="158"/>
      <c r="B1" s="158"/>
      <c r="C1" s="158"/>
      <c r="D1" s="158"/>
      <c r="E1" s="158"/>
      <c r="F1" s="158"/>
      <c r="G1" s="158"/>
      <c r="H1" s="158"/>
    </row>
    <row r="2" spans="1:9" ht="32.25" customHeight="1">
      <c r="A2" s="665" t="s">
        <v>520</v>
      </c>
      <c r="B2" s="665"/>
      <c r="C2" s="665"/>
      <c r="D2" s="665"/>
      <c r="E2" s="665"/>
      <c r="F2" s="665"/>
      <c r="G2" s="665"/>
      <c r="H2" s="665"/>
    </row>
    <row r="3" spans="1:9">
      <c r="A3" s="666"/>
      <c r="B3" s="666"/>
      <c r="C3" s="666"/>
      <c r="D3" s="666"/>
      <c r="E3" s="666"/>
      <c r="F3" s="666"/>
      <c r="G3" s="666"/>
      <c r="H3" s="666"/>
    </row>
    <row r="4" spans="1:9">
      <c r="A4" s="99" t="s">
        <v>707</v>
      </c>
      <c r="B4" s="186"/>
      <c r="C4" s="154"/>
      <c r="D4" s="154"/>
      <c r="E4" s="154"/>
      <c r="F4" s="75"/>
      <c r="G4" s="75"/>
      <c r="H4" s="75"/>
    </row>
    <row r="5" spans="1:9">
      <c r="A5" s="75" t="s">
        <v>621</v>
      </c>
      <c r="B5" s="186"/>
      <c r="C5" s="154"/>
      <c r="D5" s="154"/>
      <c r="E5" s="154"/>
      <c r="F5" s="75"/>
      <c r="G5" s="75"/>
      <c r="H5" s="154"/>
    </row>
    <row r="6" spans="1:9">
      <c r="A6" s="73" t="s">
        <v>171</v>
      </c>
      <c r="B6" s="186"/>
      <c r="C6" s="154"/>
      <c r="D6" s="154"/>
      <c r="E6" s="154"/>
      <c r="F6" s="73"/>
      <c r="G6" s="73"/>
      <c r="H6" s="154"/>
    </row>
    <row r="7" spans="1:9">
      <c r="A7" s="73" t="s">
        <v>718</v>
      </c>
      <c r="B7" s="186"/>
      <c r="C7" s="154"/>
      <c r="D7" s="154"/>
      <c r="E7" s="154"/>
      <c r="F7" s="154"/>
      <c r="G7" s="154"/>
      <c r="H7" s="154"/>
    </row>
    <row r="8" spans="1:9" ht="15" customHeight="1">
      <c r="A8" s="588"/>
      <c r="B8" s="588"/>
      <c r="C8" s="588"/>
      <c r="D8" s="508"/>
      <c r="E8" s="182"/>
      <c r="F8" s="182"/>
      <c r="G8" s="182"/>
      <c r="H8" s="182"/>
    </row>
    <row r="9" spans="1:9" ht="15" customHeight="1">
      <c r="A9" s="588"/>
      <c r="B9" s="588"/>
      <c r="C9" s="588"/>
      <c r="D9" s="508"/>
      <c r="E9" s="182"/>
      <c r="F9" s="182"/>
      <c r="G9" s="182"/>
      <c r="H9" s="182"/>
    </row>
    <row r="10" spans="1:9" ht="15" customHeight="1">
      <c r="A10" s="183"/>
      <c r="B10" s="183"/>
      <c r="C10" s="589"/>
      <c r="D10" s="589"/>
      <c r="E10" s="589"/>
      <c r="F10" s="589"/>
      <c r="G10" s="589"/>
      <c r="H10" s="183"/>
    </row>
    <row r="11" spans="1:9">
      <c r="A11" s="185"/>
      <c r="B11" s="185"/>
      <c r="C11" s="185"/>
      <c r="D11" s="185"/>
      <c r="E11" s="185"/>
      <c r="F11" s="185"/>
      <c r="G11" s="185"/>
      <c r="H11" s="185"/>
    </row>
    <row r="12" spans="1:9" ht="15" customHeight="1">
      <c r="A12" s="643" t="s">
        <v>34</v>
      </c>
      <c r="B12" s="643" t="s">
        <v>35</v>
      </c>
      <c r="C12" s="643" t="s">
        <v>713</v>
      </c>
      <c r="D12" s="643" t="s">
        <v>717</v>
      </c>
      <c r="E12" s="644" t="s">
        <v>36</v>
      </c>
      <c r="F12" s="644"/>
      <c r="G12" s="644"/>
      <c r="H12" s="643" t="s">
        <v>37</v>
      </c>
      <c r="I12" s="158"/>
    </row>
    <row r="13" spans="1:9" ht="35.25" customHeight="1">
      <c r="A13" s="643"/>
      <c r="B13" s="643"/>
      <c r="C13" s="643"/>
      <c r="D13" s="643"/>
      <c r="E13" s="184" t="s">
        <v>714</v>
      </c>
      <c r="F13" s="184" t="s">
        <v>715</v>
      </c>
      <c r="G13" s="184" t="s">
        <v>716</v>
      </c>
      <c r="H13" s="643"/>
      <c r="I13" s="158"/>
    </row>
    <row r="14" spans="1:9" ht="23.25" customHeight="1">
      <c r="A14" s="175">
        <v>1</v>
      </c>
      <c r="B14" s="172" t="s">
        <v>503</v>
      </c>
      <c r="C14" s="173" t="s">
        <v>501</v>
      </c>
      <c r="D14" s="109" t="s">
        <v>728</v>
      </c>
      <c r="E14" s="109" t="s">
        <v>728</v>
      </c>
      <c r="F14" s="109" t="s">
        <v>728</v>
      </c>
      <c r="G14" s="109" t="s">
        <v>728</v>
      </c>
      <c r="H14" s="109" t="s">
        <v>728</v>
      </c>
      <c r="I14" s="158"/>
    </row>
    <row r="15" spans="1:9" ht="24" customHeight="1">
      <c r="A15" s="176">
        <v>2</v>
      </c>
      <c r="B15" s="172" t="s">
        <v>500</v>
      </c>
      <c r="C15" s="173" t="s">
        <v>626</v>
      </c>
      <c r="D15" s="109" t="s">
        <v>728</v>
      </c>
      <c r="E15" s="109" t="s">
        <v>728</v>
      </c>
      <c r="F15" s="109" t="s">
        <v>728</v>
      </c>
      <c r="G15" s="109" t="s">
        <v>728</v>
      </c>
      <c r="H15" s="109" t="s">
        <v>728</v>
      </c>
      <c r="I15" s="158"/>
    </row>
    <row r="16" spans="1:9" ht="24.75" customHeight="1">
      <c r="A16" s="175"/>
      <c r="B16" s="175"/>
      <c r="C16" s="177" t="s">
        <v>31</v>
      </c>
      <c r="D16" s="174">
        <f>SUM(D14:D15)</f>
        <v>0</v>
      </c>
      <c r="E16" s="174">
        <f>SUM(E14:E15)</f>
        <v>0</v>
      </c>
      <c r="F16" s="174">
        <f>SUM(F14:F15)</f>
        <v>0</v>
      </c>
      <c r="G16" s="174">
        <f>SUM(G14:G15)</f>
        <v>0</v>
      </c>
      <c r="H16" s="174">
        <f>SUM(H14:H15)</f>
        <v>0</v>
      </c>
      <c r="I16" s="158"/>
    </row>
    <row r="17" spans="1:9">
      <c r="A17" s="132"/>
      <c r="B17" s="132"/>
      <c r="C17" s="132"/>
      <c r="D17" s="132"/>
      <c r="E17" s="132"/>
      <c r="F17" s="180"/>
      <c r="G17" s="132"/>
      <c r="H17" s="132"/>
    </row>
    <row r="18" spans="1:9">
      <c r="A18" s="132"/>
      <c r="B18" s="132"/>
      <c r="C18" s="132"/>
      <c r="D18" s="132"/>
      <c r="E18" s="132"/>
      <c r="F18" s="132"/>
      <c r="G18" s="132"/>
      <c r="H18" s="132"/>
    </row>
    <row r="19" spans="1:9">
      <c r="A19" s="129"/>
      <c r="B19" s="129"/>
      <c r="C19" s="129"/>
      <c r="D19" s="129"/>
      <c r="E19" s="129"/>
      <c r="F19" s="129"/>
      <c r="G19" s="129"/>
      <c r="H19" s="129"/>
    </row>
    <row r="20" spans="1:9">
      <c r="B20" s="32" t="s">
        <v>5</v>
      </c>
      <c r="C20" s="29"/>
      <c r="D20" s="22"/>
      <c r="F20" s="22"/>
      <c r="G20" s="330"/>
      <c r="H20" s="330"/>
      <c r="I20" s="330"/>
    </row>
    <row r="21" spans="1:9">
      <c r="B21" s="32"/>
      <c r="C21" s="30" t="s">
        <v>47</v>
      </c>
      <c r="D21" s="22"/>
    </row>
    <row r="22" spans="1:9">
      <c r="B22" s="27"/>
      <c r="C22" s="31"/>
      <c r="D22" s="25"/>
    </row>
    <row r="23" spans="1:9" ht="16.5">
      <c r="A23" s="22"/>
      <c r="B23" s="27"/>
      <c r="C23" s="26"/>
      <c r="D23" s="25"/>
    </row>
    <row r="24" spans="1:9">
      <c r="A24" s="574"/>
      <c r="B24" s="574"/>
      <c r="C24" s="574"/>
      <c r="D24" s="574"/>
      <c r="E24" s="574"/>
      <c r="F24" s="124"/>
      <c r="G24" s="124"/>
    </row>
    <row r="25" spans="1:9" ht="16.5">
      <c r="A25" s="22"/>
      <c r="B25" s="27"/>
      <c r="C25" s="26"/>
      <c r="D25" s="25"/>
    </row>
    <row r="26" spans="1:9" ht="16.5">
      <c r="A26" s="22"/>
      <c r="B26" s="27"/>
      <c r="C26" s="26"/>
      <c r="D26" s="25"/>
    </row>
    <row r="27" spans="1:9" ht="16.5">
      <c r="A27" s="22"/>
      <c r="B27" s="27"/>
      <c r="C27" s="26"/>
      <c r="D27" s="25"/>
    </row>
    <row r="28" spans="1:9" ht="16.5">
      <c r="A28" s="22"/>
      <c r="B28" s="27"/>
      <c r="C28" s="26"/>
      <c r="D28" s="25"/>
    </row>
    <row r="29" spans="1:9">
      <c r="A29" s="22"/>
      <c r="B29" s="27"/>
    </row>
    <row r="30" spans="1:9">
      <c r="A30" s="23"/>
      <c r="B30" s="27"/>
      <c r="C30" s="30"/>
      <c r="D30" s="22"/>
    </row>
  </sheetData>
  <mergeCells count="12">
    <mergeCell ref="H12:H13"/>
    <mergeCell ref="A2:H2"/>
    <mergeCell ref="A3:H3"/>
    <mergeCell ref="A8:C8"/>
    <mergeCell ref="A9:C9"/>
    <mergeCell ref="C10:G10"/>
    <mergeCell ref="A12:A13"/>
    <mergeCell ref="B12:B13"/>
    <mergeCell ref="C12:C13"/>
    <mergeCell ref="D12:D13"/>
    <mergeCell ref="A24:E24"/>
    <mergeCell ref="E12:G12"/>
  </mergeCells>
  <pageMargins left="0.7" right="0.7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X59"/>
  <sheetViews>
    <sheetView topLeftCell="A43" zoomScale="86" zoomScaleNormal="86" workbookViewId="0">
      <selection activeCell="G8" sqref="G8"/>
    </sheetView>
  </sheetViews>
  <sheetFormatPr defaultRowHeight="15"/>
  <cols>
    <col min="1" max="1" width="4.140625" customWidth="1"/>
    <col min="2" max="2" width="6.42578125" customWidth="1"/>
    <col min="3" max="3" width="36.42578125" customWidth="1"/>
    <col min="4" max="4" width="6.140625" customWidth="1"/>
    <col min="5" max="5" width="6.28515625" customWidth="1"/>
    <col min="6" max="6" width="5.85546875" customWidth="1"/>
    <col min="7" max="7" width="11.140625" customWidth="1"/>
    <col min="10" max="10" width="5.85546875" customWidth="1"/>
    <col min="18" max="18" width="5.140625" hidden="1" customWidth="1"/>
  </cols>
  <sheetData>
    <row r="1" spans="1:24" ht="15.75">
      <c r="A1" s="595" t="s">
        <v>510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</row>
    <row r="2" spans="1:24">
      <c r="A2" s="624" t="s">
        <v>623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</row>
    <row r="3" spans="1:24">
      <c r="A3" s="488"/>
      <c r="B3" s="488"/>
      <c r="C3" s="488"/>
      <c r="D3" s="488"/>
      <c r="E3" s="488"/>
      <c r="F3" s="488"/>
      <c r="G3" s="488"/>
      <c r="H3" s="488" t="s">
        <v>723</v>
      </c>
      <c r="I3" s="488"/>
      <c r="J3" s="488"/>
      <c r="K3" s="488"/>
      <c r="L3" s="488"/>
      <c r="M3" s="488"/>
      <c r="N3" s="488"/>
      <c r="O3" s="488"/>
      <c r="P3" s="488"/>
    </row>
    <row r="4" spans="1:24">
      <c r="A4" s="99" t="s">
        <v>707</v>
      </c>
      <c r="B4" s="186"/>
      <c r="C4" s="154"/>
      <c r="D4" s="154"/>
      <c r="E4" s="154"/>
      <c r="F4" s="75"/>
      <c r="G4" s="4"/>
      <c r="H4" s="4"/>
      <c r="J4" s="4"/>
      <c r="M4" s="100"/>
      <c r="N4" s="100"/>
      <c r="O4" s="75"/>
      <c r="P4" s="100"/>
    </row>
    <row r="5" spans="1:24" ht="20.25">
      <c r="A5" s="75" t="s">
        <v>622</v>
      </c>
      <c r="B5" s="186"/>
      <c r="C5" s="154"/>
      <c r="D5" s="154"/>
      <c r="E5" s="154"/>
      <c r="F5" s="75"/>
      <c r="G5" s="75"/>
      <c r="H5" s="75"/>
      <c r="I5" s="75"/>
      <c r="J5" s="75"/>
      <c r="K5" s="75"/>
      <c r="L5" s="75"/>
      <c r="M5" s="155"/>
      <c r="N5" s="101"/>
      <c r="O5" s="156"/>
      <c r="P5" s="102"/>
    </row>
    <row r="6" spans="1:24">
      <c r="A6" s="73" t="s">
        <v>171</v>
      </c>
      <c r="B6" s="186"/>
      <c r="C6" s="154"/>
      <c r="D6" s="154"/>
      <c r="E6" s="154"/>
      <c r="F6" s="73"/>
      <c r="G6" s="73"/>
      <c r="H6" s="73"/>
      <c r="I6" s="73"/>
      <c r="J6" s="73"/>
      <c r="K6" s="73"/>
      <c r="L6" s="73"/>
      <c r="M6" s="75"/>
      <c r="N6" s="75"/>
      <c r="O6" s="75"/>
      <c r="P6" s="75"/>
    </row>
    <row r="7" spans="1:24">
      <c r="A7" s="73" t="s">
        <v>718</v>
      </c>
      <c r="B7" s="153"/>
      <c r="C7" s="154"/>
      <c r="D7" s="154"/>
      <c r="E7" s="154"/>
      <c r="F7" s="73"/>
      <c r="G7" s="73"/>
      <c r="H7" s="73"/>
      <c r="I7" s="73"/>
      <c r="J7" s="73"/>
      <c r="K7" s="73"/>
      <c r="L7" s="73"/>
      <c r="M7" s="74"/>
      <c r="N7" s="157"/>
      <c r="O7" s="628"/>
      <c r="P7" s="628"/>
    </row>
    <row r="8" spans="1:24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5"/>
      <c r="N8" s="75"/>
      <c r="O8" s="75"/>
      <c r="P8" s="76"/>
    </row>
    <row r="9" spans="1:24">
      <c r="A9" s="629" t="s">
        <v>11</v>
      </c>
      <c r="B9" s="616" t="s">
        <v>64</v>
      </c>
      <c r="C9" s="626" t="s">
        <v>0</v>
      </c>
      <c r="D9" s="619" t="s">
        <v>1</v>
      </c>
      <c r="E9" s="629" t="s">
        <v>2</v>
      </c>
      <c r="F9" s="631" t="s">
        <v>12</v>
      </c>
      <c r="G9" s="632"/>
      <c r="H9" s="632"/>
      <c r="I9" s="632"/>
      <c r="J9" s="632"/>
      <c r="K9" s="633"/>
      <c r="L9" s="620" t="s">
        <v>13</v>
      </c>
      <c r="M9" s="620"/>
      <c r="N9" s="620"/>
      <c r="O9" s="620"/>
      <c r="P9" s="620"/>
    </row>
    <row r="10" spans="1:24" ht="91.5" customHeight="1">
      <c r="A10" s="630"/>
      <c r="B10" s="617"/>
      <c r="C10" s="626"/>
      <c r="D10" s="619"/>
      <c r="E10" s="630"/>
      <c r="F10" s="115" t="s">
        <v>65</v>
      </c>
      <c r="G10" s="444" t="s">
        <v>640</v>
      </c>
      <c r="H10" s="115" t="s">
        <v>66</v>
      </c>
      <c r="I10" s="115" t="s">
        <v>77</v>
      </c>
      <c r="J10" s="115" t="s">
        <v>67</v>
      </c>
      <c r="K10" s="115" t="s">
        <v>68</v>
      </c>
      <c r="L10" s="115" t="s">
        <v>69</v>
      </c>
      <c r="M10" s="115" t="s">
        <v>66</v>
      </c>
      <c r="N10" s="115" t="s">
        <v>70</v>
      </c>
      <c r="O10" s="115" t="s">
        <v>67</v>
      </c>
      <c r="P10" s="115" t="s">
        <v>71</v>
      </c>
    </row>
    <row r="11" spans="1:24" ht="25.5" customHeight="1">
      <c r="A11" s="134"/>
      <c r="B11" s="134"/>
      <c r="C11" s="35" t="s">
        <v>187</v>
      </c>
      <c r="D11" s="61"/>
      <c r="E11" s="148"/>
      <c r="F11" s="63"/>
      <c r="G11" s="63"/>
      <c r="H11" s="65"/>
      <c r="I11" s="63"/>
      <c r="J11" s="135"/>
      <c r="K11" s="66"/>
      <c r="L11" s="66"/>
      <c r="M11" s="66"/>
      <c r="N11" s="66"/>
      <c r="O11" s="66"/>
      <c r="P11" s="66"/>
      <c r="Q11" s="622"/>
      <c r="R11" s="623"/>
      <c r="S11" s="623"/>
      <c r="T11" s="623"/>
      <c r="U11" s="623"/>
      <c r="V11" s="623"/>
      <c r="W11" s="623"/>
      <c r="X11" s="623"/>
    </row>
    <row r="12" spans="1:24" ht="33.75" customHeight="1">
      <c r="A12" s="47">
        <v>1</v>
      </c>
      <c r="B12" s="273" t="s">
        <v>59</v>
      </c>
      <c r="C12" s="274" t="s">
        <v>177</v>
      </c>
      <c r="D12" s="270" t="s">
        <v>178</v>
      </c>
      <c r="E12" s="278">
        <v>1</v>
      </c>
      <c r="F12" s="276">
        <v>0</v>
      </c>
      <c r="G12" s="270">
        <v>0</v>
      </c>
      <c r="H12" s="68">
        <f>ROUND(F12*G12,2)</f>
        <v>0</v>
      </c>
      <c r="I12" s="57">
        <v>0</v>
      </c>
      <c r="J12" s="68">
        <f>H12*0.05</f>
        <v>0</v>
      </c>
      <c r="K12" s="198">
        <f>J12+I12+H12</f>
        <v>0</v>
      </c>
      <c r="L12" s="199">
        <f>F12*E12</f>
        <v>0</v>
      </c>
      <c r="M12" s="68">
        <f>ROUND(H12*E12,2)</f>
        <v>0</v>
      </c>
      <c r="N12" s="68">
        <f>ROUND(I12*E12,2)</f>
        <v>0</v>
      </c>
      <c r="O12" s="68">
        <f>ROUND(J12*E12,2)</f>
        <v>0</v>
      </c>
      <c r="P12" s="71">
        <f t="shared" ref="P12:P17" si="0">SUM(M12+N12+O12)</f>
        <v>0</v>
      </c>
      <c r="Q12" s="137"/>
      <c r="R12" s="57">
        <v>55</v>
      </c>
      <c r="S12" s="334"/>
      <c r="T12" s="334"/>
      <c r="U12" s="334"/>
      <c r="V12" s="334"/>
      <c r="W12" s="334"/>
      <c r="X12" s="334"/>
    </row>
    <row r="13" spans="1:24" ht="43.5" customHeight="1">
      <c r="A13" s="47">
        <v>2</v>
      </c>
      <c r="B13" s="273" t="s">
        <v>59</v>
      </c>
      <c r="C13" s="277" t="s">
        <v>179</v>
      </c>
      <c r="D13" s="68" t="s">
        <v>9</v>
      </c>
      <c r="E13" s="141">
        <v>115</v>
      </c>
      <c r="F13" s="276">
        <v>0</v>
      </c>
      <c r="G13" s="270">
        <v>0</v>
      </c>
      <c r="H13" s="68">
        <f t="shared" ref="H13:H49" si="1">ROUND(F13*G13,2)</f>
        <v>0</v>
      </c>
      <c r="I13" s="57">
        <v>0</v>
      </c>
      <c r="J13" s="68">
        <f t="shared" ref="J13:J49" si="2">H13*0.05</f>
        <v>0</v>
      </c>
      <c r="K13" s="198">
        <v>0</v>
      </c>
      <c r="L13" s="199">
        <f t="shared" ref="L13:L49" si="3">F13*E13</f>
        <v>0</v>
      </c>
      <c r="M13" s="68">
        <f t="shared" ref="M13:M49" si="4">ROUND(H13*E13,2)</f>
        <v>0</v>
      </c>
      <c r="N13" s="68">
        <f t="shared" ref="N13:N49" si="5">ROUND(I13*E13,2)</f>
        <v>0</v>
      </c>
      <c r="O13" s="68">
        <f t="shared" ref="O13:O49" si="6">ROUND(J13*E13,2)</f>
        <v>0</v>
      </c>
      <c r="P13" s="71">
        <f t="shared" si="0"/>
        <v>0</v>
      </c>
      <c r="Q13" s="138"/>
      <c r="R13" s="147"/>
      <c r="S13" s="334"/>
      <c r="U13" s="334"/>
      <c r="V13" s="334"/>
      <c r="W13" s="334"/>
      <c r="X13" s="334"/>
    </row>
    <row r="14" spans="1:24" ht="24.95" customHeight="1">
      <c r="A14" s="134"/>
      <c r="B14" s="213"/>
      <c r="C14" s="204" t="s">
        <v>180</v>
      </c>
      <c r="D14" s="68" t="s">
        <v>689</v>
      </c>
      <c r="E14" s="141">
        <v>8</v>
      </c>
      <c r="F14" s="276">
        <v>0</v>
      </c>
      <c r="G14" s="270">
        <v>0</v>
      </c>
      <c r="H14" s="68">
        <f t="shared" si="1"/>
        <v>0</v>
      </c>
      <c r="I14" s="57">
        <v>0</v>
      </c>
      <c r="J14" s="68">
        <f t="shared" si="2"/>
        <v>0</v>
      </c>
      <c r="K14" s="198">
        <v>0</v>
      </c>
      <c r="L14" s="199">
        <f t="shared" si="3"/>
        <v>0</v>
      </c>
      <c r="M14" s="68">
        <f t="shared" si="4"/>
        <v>0</v>
      </c>
      <c r="N14" s="68">
        <f t="shared" si="5"/>
        <v>0</v>
      </c>
      <c r="O14" s="68">
        <f t="shared" si="6"/>
        <v>0</v>
      </c>
      <c r="P14" s="71">
        <f t="shared" si="0"/>
        <v>0</v>
      </c>
      <c r="R14" s="63"/>
    </row>
    <row r="15" spans="1:24" ht="24.95" customHeight="1">
      <c r="A15" s="134"/>
      <c r="B15" s="213"/>
      <c r="C15" s="204" t="s">
        <v>181</v>
      </c>
      <c r="D15" s="68" t="s">
        <v>689</v>
      </c>
      <c r="E15" s="278">
        <v>2</v>
      </c>
      <c r="F15" s="276">
        <v>0</v>
      </c>
      <c r="G15" s="270">
        <v>0</v>
      </c>
      <c r="H15" s="68">
        <f t="shared" si="1"/>
        <v>0</v>
      </c>
      <c r="I15" s="57">
        <v>0</v>
      </c>
      <c r="J15" s="68">
        <f t="shared" si="2"/>
        <v>0</v>
      </c>
      <c r="K15" s="198">
        <v>0</v>
      </c>
      <c r="L15" s="199">
        <f t="shared" si="3"/>
        <v>0</v>
      </c>
      <c r="M15" s="68">
        <f t="shared" si="4"/>
        <v>0</v>
      </c>
      <c r="N15" s="68">
        <f t="shared" si="5"/>
        <v>0</v>
      </c>
      <c r="O15" s="68">
        <f t="shared" si="6"/>
        <v>0</v>
      </c>
      <c r="P15" s="71">
        <f t="shared" si="0"/>
        <v>0</v>
      </c>
      <c r="R15" s="63"/>
    </row>
    <row r="16" spans="1:24" ht="29.25" customHeight="1">
      <c r="A16" s="134" t="s">
        <v>93</v>
      </c>
      <c r="B16" s="273" t="s">
        <v>59</v>
      </c>
      <c r="C16" s="306" t="s">
        <v>184</v>
      </c>
      <c r="D16" s="68" t="s">
        <v>9</v>
      </c>
      <c r="E16" s="141">
        <v>115</v>
      </c>
      <c r="F16" s="276">
        <v>0</v>
      </c>
      <c r="G16" s="270">
        <v>0</v>
      </c>
      <c r="H16" s="68">
        <f t="shared" si="1"/>
        <v>0</v>
      </c>
      <c r="I16" s="57">
        <v>0</v>
      </c>
      <c r="J16" s="68">
        <f t="shared" si="2"/>
        <v>0</v>
      </c>
      <c r="K16" s="198">
        <v>0</v>
      </c>
      <c r="L16" s="199">
        <f t="shared" si="3"/>
        <v>0</v>
      </c>
      <c r="M16" s="68">
        <f t="shared" si="4"/>
        <v>0</v>
      </c>
      <c r="N16" s="68">
        <f t="shared" si="5"/>
        <v>0</v>
      </c>
      <c r="O16" s="68">
        <f t="shared" si="6"/>
        <v>0</v>
      </c>
      <c r="P16" s="71">
        <f t="shared" si="0"/>
        <v>0</v>
      </c>
      <c r="R16" s="63"/>
    </row>
    <row r="17" spans="1:24" ht="31.5" customHeight="1">
      <c r="A17" s="134"/>
      <c r="B17" s="273" t="s">
        <v>59</v>
      </c>
      <c r="C17" s="136" t="s">
        <v>505</v>
      </c>
      <c r="D17" s="68" t="s">
        <v>9</v>
      </c>
      <c r="E17" s="141">
        <v>2.4</v>
      </c>
      <c r="F17" s="276">
        <v>0</v>
      </c>
      <c r="G17" s="270">
        <v>0</v>
      </c>
      <c r="H17" s="68">
        <f t="shared" si="1"/>
        <v>0</v>
      </c>
      <c r="I17" s="57">
        <v>0</v>
      </c>
      <c r="J17" s="68">
        <f t="shared" si="2"/>
        <v>0</v>
      </c>
      <c r="K17" s="198">
        <v>0</v>
      </c>
      <c r="L17" s="199">
        <f t="shared" si="3"/>
        <v>0</v>
      </c>
      <c r="M17" s="68">
        <f t="shared" si="4"/>
        <v>0</v>
      </c>
      <c r="N17" s="68">
        <f t="shared" si="5"/>
        <v>0</v>
      </c>
      <c r="O17" s="68">
        <f t="shared" si="6"/>
        <v>0</v>
      </c>
      <c r="P17" s="71">
        <f t="shared" si="0"/>
        <v>0</v>
      </c>
      <c r="R17" s="68">
        <v>8.75</v>
      </c>
    </row>
    <row r="18" spans="1:24" ht="24.95" customHeight="1">
      <c r="A18" s="134"/>
      <c r="B18" s="273"/>
      <c r="C18" s="35" t="s">
        <v>188</v>
      </c>
      <c r="D18" s="68"/>
      <c r="E18" s="141"/>
      <c r="F18" s="276">
        <v>0</v>
      </c>
      <c r="G18" s="270">
        <v>0</v>
      </c>
      <c r="H18" s="68">
        <f t="shared" si="1"/>
        <v>0</v>
      </c>
      <c r="I18" s="57">
        <v>0</v>
      </c>
      <c r="J18" s="68">
        <f t="shared" si="2"/>
        <v>0</v>
      </c>
      <c r="K18" s="198">
        <v>0</v>
      </c>
      <c r="L18" s="199">
        <f t="shared" si="3"/>
        <v>0</v>
      </c>
      <c r="M18" s="68">
        <f t="shared" si="4"/>
        <v>0</v>
      </c>
      <c r="N18" s="68">
        <f t="shared" si="5"/>
        <v>0</v>
      </c>
      <c r="O18" s="68">
        <f t="shared" si="6"/>
        <v>0</v>
      </c>
      <c r="P18" s="71"/>
      <c r="R18" s="63"/>
    </row>
    <row r="19" spans="1:24" ht="30" customHeight="1">
      <c r="A19" s="134" t="s">
        <v>94</v>
      </c>
      <c r="B19" s="134" t="s">
        <v>190</v>
      </c>
      <c r="C19" s="48" t="s">
        <v>504</v>
      </c>
      <c r="D19" s="47" t="s">
        <v>9</v>
      </c>
      <c r="E19" s="52">
        <v>2.4</v>
      </c>
      <c r="F19" s="276">
        <v>0</v>
      </c>
      <c r="G19" s="270">
        <v>0</v>
      </c>
      <c r="H19" s="68">
        <f t="shared" si="1"/>
        <v>0</v>
      </c>
      <c r="I19" s="57">
        <v>0</v>
      </c>
      <c r="J19" s="68">
        <f t="shared" si="2"/>
        <v>0</v>
      </c>
      <c r="K19" s="198">
        <v>0</v>
      </c>
      <c r="L19" s="199">
        <f t="shared" si="3"/>
        <v>0</v>
      </c>
      <c r="M19" s="68">
        <f t="shared" si="4"/>
        <v>0</v>
      </c>
      <c r="N19" s="68">
        <f t="shared" si="5"/>
        <v>0</v>
      </c>
      <c r="O19" s="68">
        <f t="shared" si="6"/>
        <v>0</v>
      </c>
      <c r="P19" s="71">
        <f t="shared" ref="P19:P25" si="7">SUM(M19+N19+O19)</f>
        <v>0</v>
      </c>
      <c r="R19" s="68">
        <v>8.75</v>
      </c>
    </row>
    <row r="20" spans="1:24" ht="30.75" customHeight="1">
      <c r="A20" s="134" t="s">
        <v>95</v>
      </c>
      <c r="B20" s="273" t="s">
        <v>109</v>
      </c>
      <c r="C20" s="195" t="s">
        <v>506</v>
      </c>
      <c r="D20" s="196" t="s">
        <v>8</v>
      </c>
      <c r="E20" s="197">
        <v>92.4</v>
      </c>
      <c r="F20" s="276">
        <v>0</v>
      </c>
      <c r="G20" s="270">
        <v>0</v>
      </c>
      <c r="H20" s="68">
        <f t="shared" si="1"/>
        <v>0</v>
      </c>
      <c r="I20" s="57">
        <v>0</v>
      </c>
      <c r="J20" s="68">
        <f t="shared" si="2"/>
        <v>0</v>
      </c>
      <c r="K20" s="198">
        <v>0</v>
      </c>
      <c r="L20" s="199">
        <f t="shared" si="3"/>
        <v>0</v>
      </c>
      <c r="M20" s="68">
        <f t="shared" si="4"/>
        <v>0</v>
      </c>
      <c r="N20" s="68">
        <f t="shared" si="5"/>
        <v>0</v>
      </c>
      <c r="O20" s="68">
        <f t="shared" si="6"/>
        <v>0</v>
      </c>
      <c r="P20" s="71">
        <f t="shared" si="7"/>
        <v>0</v>
      </c>
      <c r="Q20" s="129"/>
      <c r="R20" s="63">
        <v>6</v>
      </c>
      <c r="S20" s="129"/>
      <c r="T20" s="129"/>
      <c r="U20" s="129"/>
      <c r="V20" s="129"/>
      <c r="W20" s="129"/>
      <c r="X20" s="129"/>
    </row>
    <row r="21" spans="1:24" ht="15" customHeight="1">
      <c r="A21" s="134" t="s">
        <v>57</v>
      </c>
      <c r="B21" s="273" t="s">
        <v>109</v>
      </c>
      <c r="C21" s="339" t="s">
        <v>507</v>
      </c>
      <c r="D21" s="201" t="s">
        <v>3</v>
      </c>
      <c r="E21" s="133">
        <v>84</v>
      </c>
      <c r="F21" s="276">
        <v>0</v>
      </c>
      <c r="G21" s="270">
        <v>0</v>
      </c>
      <c r="H21" s="68">
        <f t="shared" si="1"/>
        <v>0</v>
      </c>
      <c r="I21" s="57">
        <v>0</v>
      </c>
      <c r="J21" s="68">
        <f t="shared" si="2"/>
        <v>0</v>
      </c>
      <c r="K21" s="198">
        <v>0</v>
      </c>
      <c r="L21" s="199">
        <f t="shared" si="3"/>
        <v>0</v>
      </c>
      <c r="M21" s="68">
        <f t="shared" si="4"/>
        <v>0</v>
      </c>
      <c r="N21" s="68">
        <f t="shared" si="5"/>
        <v>0</v>
      </c>
      <c r="O21" s="68">
        <f t="shared" si="6"/>
        <v>0</v>
      </c>
      <c r="P21" s="71">
        <f t="shared" si="7"/>
        <v>0</v>
      </c>
      <c r="Q21" s="129"/>
      <c r="R21" s="63">
        <v>1.45</v>
      </c>
      <c r="S21" s="129"/>
      <c r="T21" s="129"/>
      <c r="U21" s="129"/>
      <c r="V21" s="129"/>
      <c r="W21" s="129"/>
      <c r="X21" s="129"/>
    </row>
    <row r="22" spans="1:24" ht="25.5">
      <c r="A22" s="134" t="s">
        <v>63</v>
      </c>
      <c r="B22" s="194" t="s">
        <v>109</v>
      </c>
      <c r="C22" s="212" t="s">
        <v>202</v>
      </c>
      <c r="D22" s="196" t="s">
        <v>9</v>
      </c>
      <c r="E22" s="197">
        <v>26.1</v>
      </c>
      <c r="F22" s="276">
        <v>0</v>
      </c>
      <c r="G22" s="270">
        <v>0</v>
      </c>
      <c r="H22" s="68">
        <f t="shared" si="1"/>
        <v>0</v>
      </c>
      <c r="I22" s="57">
        <v>0</v>
      </c>
      <c r="J22" s="68">
        <f t="shared" si="2"/>
        <v>0</v>
      </c>
      <c r="K22" s="198">
        <v>0</v>
      </c>
      <c r="L22" s="199">
        <f t="shared" si="3"/>
        <v>0</v>
      </c>
      <c r="M22" s="68">
        <f t="shared" si="4"/>
        <v>0</v>
      </c>
      <c r="N22" s="68">
        <f t="shared" si="5"/>
        <v>0</v>
      </c>
      <c r="O22" s="68">
        <f t="shared" si="6"/>
        <v>0</v>
      </c>
      <c r="P22" s="71">
        <f t="shared" si="7"/>
        <v>0</v>
      </c>
      <c r="Q22" s="129"/>
      <c r="R22" s="63"/>
      <c r="S22" s="129"/>
      <c r="T22" s="129"/>
      <c r="U22" s="129"/>
      <c r="V22" s="129"/>
      <c r="W22" s="129"/>
      <c r="X22" s="129"/>
    </row>
    <row r="23" spans="1:24">
      <c r="A23" s="134"/>
      <c r="B23" s="213"/>
      <c r="C23" s="204" t="s">
        <v>508</v>
      </c>
      <c r="D23" s="196" t="s">
        <v>9</v>
      </c>
      <c r="E23" s="197">
        <f>E22*1.05</f>
        <v>27.405000000000001</v>
      </c>
      <c r="F23" s="276">
        <v>0</v>
      </c>
      <c r="G23" s="270">
        <v>0</v>
      </c>
      <c r="H23" s="68">
        <f t="shared" si="1"/>
        <v>0</v>
      </c>
      <c r="I23" s="57">
        <v>0</v>
      </c>
      <c r="J23" s="68">
        <f t="shared" si="2"/>
        <v>0</v>
      </c>
      <c r="K23" s="198">
        <v>0</v>
      </c>
      <c r="L23" s="199">
        <f t="shared" si="3"/>
        <v>0</v>
      </c>
      <c r="M23" s="68">
        <f t="shared" si="4"/>
        <v>0</v>
      </c>
      <c r="N23" s="68">
        <f t="shared" si="5"/>
        <v>0</v>
      </c>
      <c r="O23" s="68">
        <f t="shared" si="6"/>
        <v>0</v>
      </c>
      <c r="P23" s="71">
        <f t="shared" si="7"/>
        <v>0</v>
      </c>
      <c r="Q23" s="129"/>
      <c r="R23" s="34">
        <v>68</v>
      </c>
      <c r="S23" s="129"/>
      <c r="T23" s="129"/>
      <c r="U23" s="129"/>
      <c r="V23" s="129"/>
      <c r="W23" s="129"/>
      <c r="X23" s="129"/>
    </row>
    <row r="24" spans="1:24">
      <c r="A24" s="47"/>
      <c r="B24" s="213"/>
      <c r="C24" s="204" t="s">
        <v>192</v>
      </c>
      <c r="D24" s="216" t="s">
        <v>689</v>
      </c>
      <c r="E24" s="197">
        <v>4</v>
      </c>
      <c r="F24" s="276">
        <v>0</v>
      </c>
      <c r="G24" s="270">
        <v>0</v>
      </c>
      <c r="H24" s="68">
        <f t="shared" si="1"/>
        <v>0</v>
      </c>
      <c r="I24" s="57">
        <v>0</v>
      </c>
      <c r="J24" s="68">
        <f t="shared" si="2"/>
        <v>0</v>
      </c>
      <c r="K24" s="198">
        <v>0</v>
      </c>
      <c r="L24" s="199">
        <f t="shared" si="3"/>
        <v>0</v>
      </c>
      <c r="M24" s="68">
        <f t="shared" si="4"/>
        <v>0</v>
      </c>
      <c r="N24" s="68">
        <f t="shared" si="5"/>
        <v>0</v>
      </c>
      <c r="O24" s="68">
        <f t="shared" si="6"/>
        <v>0</v>
      </c>
      <c r="P24" s="71">
        <f t="shared" si="7"/>
        <v>0</v>
      </c>
      <c r="Q24" s="129"/>
      <c r="R24" s="34"/>
      <c r="S24" s="129"/>
      <c r="T24" s="129"/>
      <c r="U24" s="129"/>
      <c r="V24" s="129"/>
      <c r="W24" s="129"/>
      <c r="X24" s="129"/>
    </row>
    <row r="25" spans="1:24">
      <c r="A25" s="60"/>
      <c r="B25" s="213"/>
      <c r="C25" s="214" t="s">
        <v>114</v>
      </c>
      <c r="D25" s="216" t="s">
        <v>689</v>
      </c>
      <c r="E25" s="197">
        <v>4</v>
      </c>
      <c r="F25" s="276">
        <v>0</v>
      </c>
      <c r="G25" s="270">
        <v>0</v>
      </c>
      <c r="H25" s="68">
        <f t="shared" si="1"/>
        <v>0</v>
      </c>
      <c r="I25" s="57">
        <v>0</v>
      </c>
      <c r="J25" s="68">
        <f t="shared" si="2"/>
        <v>0</v>
      </c>
      <c r="K25" s="198">
        <v>0</v>
      </c>
      <c r="L25" s="199">
        <f t="shared" si="3"/>
        <v>0</v>
      </c>
      <c r="M25" s="68">
        <f t="shared" si="4"/>
        <v>0</v>
      </c>
      <c r="N25" s="68">
        <f t="shared" si="5"/>
        <v>0</v>
      </c>
      <c r="O25" s="68">
        <f t="shared" si="6"/>
        <v>0</v>
      </c>
      <c r="P25" s="71">
        <f t="shared" si="7"/>
        <v>0</v>
      </c>
      <c r="Q25" s="129"/>
      <c r="R25" s="34"/>
      <c r="S25" s="129"/>
      <c r="T25" s="129"/>
      <c r="U25" s="129"/>
      <c r="V25" s="129"/>
      <c r="W25" s="129"/>
      <c r="X25" s="129"/>
    </row>
    <row r="26" spans="1:24">
      <c r="A26" s="60"/>
      <c r="B26" s="213"/>
      <c r="C26" s="442" t="s">
        <v>633</v>
      </c>
      <c r="D26" s="216"/>
      <c r="E26" s="197"/>
      <c r="F26" s="276">
        <v>0</v>
      </c>
      <c r="G26" s="270">
        <v>0</v>
      </c>
      <c r="H26" s="68">
        <f t="shared" si="1"/>
        <v>0</v>
      </c>
      <c r="I26" s="57">
        <v>0</v>
      </c>
      <c r="J26" s="68">
        <f t="shared" si="2"/>
        <v>0</v>
      </c>
      <c r="K26" s="198">
        <v>0</v>
      </c>
      <c r="L26" s="199">
        <f t="shared" si="3"/>
        <v>0</v>
      </c>
      <c r="M26" s="68">
        <f t="shared" si="4"/>
        <v>0</v>
      </c>
      <c r="N26" s="68">
        <f t="shared" si="5"/>
        <v>0</v>
      </c>
      <c r="O26" s="68">
        <f t="shared" si="6"/>
        <v>0</v>
      </c>
      <c r="P26" s="71"/>
      <c r="Q26" s="129"/>
      <c r="R26" s="34"/>
      <c r="S26" s="129"/>
      <c r="T26" s="129"/>
      <c r="U26" s="129"/>
      <c r="V26" s="129"/>
      <c r="W26" s="129"/>
      <c r="X26" s="129"/>
    </row>
    <row r="27" spans="1:24">
      <c r="A27" s="60"/>
      <c r="B27" s="213"/>
      <c r="C27" s="442" t="s">
        <v>635</v>
      </c>
      <c r="D27" s="216"/>
      <c r="E27" s="197"/>
      <c r="F27" s="276">
        <v>0</v>
      </c>
      <c r="G27" s="270">
        <v>0</v>
      </c>
      <c r="H27" s="68">
        <f t="shared" si="1"/>
        <v>0</v>
      </c>
      <c r="I27" s="57">
        <v>0</v>
      </c>
      <c r="J27" s="68">
        <f t="shared" si="2"/>
        <v>0</v>
      </c>
      <c r="K27" s="198">
        <v>0</v>
      </c>
      <c r="L27" s="199">
        <f t="shared" si="3"/>
        <v>0</v>
      </c>
      <c r="M27" s="68">
        <f t="shared" si="4"/>
        <v>0</v>
      </c>
      <c r="N27" s="68">
        <f t="shared" si="5"/>
        <v>0</v>
      </c>
      <c r="O27" s="68">
        <f t="shared" si="6"/>
        <v>0</v>
      </c>
      <c r="P27" s="71"/>
      <c r="Q27" s="129"/>
      <c r="R27" s="34"/>
      <c r="S27" s="129"/>
      <c r="T27" s="129"/>
      <c r="U27" s="129"/>
      <c r="V27" s="129"/>
      <c r="W27" s="129"/>
      <c r="X27" s="129"/>
    </row>
    <row r="28" spans="1:24" ht="25.5">
      <c r="A28" s="60">
        <v>8</v>
      </c>
      <c r="B28" s="47" t="s">
        <v>211</v>
      </c>
      <c r="C28" s="217" t="s">
        <v>634</v>
      </c>
      <c r="D28" s="201" t="s">
        <v>9</v>
      </c>
      <c r="E28" s="133">
        <v>34.4</v>
      </c>
      <c r="F28" s="276">
        <v>0</v>
      </c>
      <c r="G28" s="270">
        <v>0</v>
      </c>
      <c r="H28" s="68">
        <f t="shared" si="1"/>
        <v>0</v>
      </c>
      <c r="I28" s="57">
        <v>0</v>
      </c>
      <c r="J28" s="68">
        <f t="shared" si="2"/>
        <v>0</v>
      </c>
      <c r="K28" s="198">
        <v>0</v>
      </c>
      <c r="L28" s="199">
        <f t="shared" si="3"/>
        <v>0</v>
      </c>
      <c r="M28" s="68">
        <f t="shared" si="4"/>
        <v>0</v>
      </c>
      <c r="N28" s="68">
        <f t="shared" si="5"/>
        <v>0</v>
      </c>
      <c r="O28" s="68">
        <f t="shared" si="6"/>
        <v>0</v>
      </c>
      <c r="P28" s="305">
        <f t="shared" ref="P28:P36" si="8">(M28+N28+O28)</f>
        <v>0</v>
      </c>
      <c r="Q28" s="129"/>
      <c r="R28" s="34"/>
      <c r="S28" s="129"/>
      <c r="T28" s="129"/>
      <c r="U28" s="129"/>
      <c r="V28" s="129"/>
      <c r="W28" s="129"/>
      <c r="X28" s="129"/>
    </row>
    <row r="29" spans="1:24">
      <c r="A29" s="60"/>
      <c r="B29" s="190"/>
      <c r="C29" s="200" t="s">
        <v>221</v>
      </c>
      <c r="D29" s="201" t="s">
        <v>9</v>
      </c>
      <c r="E29" s="133">
        <f>E28*1.1</f>
        <v>37.840000000000003</v>
      </c>
      <c r="F29" s="276">
        <v>0</v>
      </c>
      <c r="G29" s="270">
        <v>0</v>
      </c>
      <c r="H29" s="68">
        <f t="shared" si="1"/>
        <v>0</v>
      </c>
      <c r="I29" s="57">
        <v>0</v>
      </c>
      <c r="J29" s="68">
        <f t="shared" si="2"/>
        <v>0</v>
      </c>
      <c r="K29" s="198">
        <v>0</v>
      </c>
      <c r="L29" s="199">
        <f t="shared" si="3"/>
        <v>0</v>
      </c>
      <c r="M29" s="68">
        <f t="shared" si="4"/>
        <v>0</v>
      </c>
      <c r="N29" s="68">
        <f t="shared" si="5"/>
        <v>0</v>
      </c>
      <c r="O29" s="68">
        <f t="shared" si="6"/>
        <v>0</v>
      </c>
      <c r="P29" s="305">
        <f t="shared" si="8"/>
        <v>0</v>
      </c>
      <c r="Q29" s="129"/>
      <c r="R29" s="34"/>
      <c r="S29" s="129"/>
      <c r="T29" s="129"/>
      <c r="U29" s="129"/>
      <c r="V29" s="129"/>
      <c r="W29" s="129"/>
      <c r="X29" s="129"/>
    </row>
    <row r="30" spans="1:24">
      <c r="A30" s="60"/>
      <c r="B30" s="190"/>
      <c r="C30" s="200" t="s">
        <v>107</v>
      </c>
      <c r="D30" s="201" t="s">
        <v>108</v>
      </c>
      <c r="E30" s="59">
        <v>8</v>
      </c>
      <c r="F30" s="276">
        <v>0</v>
      </c>
      <c r="G30" s="270">
        <v>0</v>
      </c>
      <c r="H30" s="68">
        <f t="shared" si="1"/>
        <v>0</v>
      </c>
      <c r="I30" s="57">
        <v>0</v>
      </c>
      <c r="J30" s="68">
        <f t="shared" si="2"/>
        <v>0</v>
      </c>
      <c r="K30" s="198">
        <v>0</v>
      </c>
      <c r="L30" s="199">
        <f t="shared" si="3"/>
        <v>0</v>
      </c>
      <c r="M30" s="68">
        <f t="shared" si="4"/>
        <v>0</v>
      </c>
      <c r="N30" s="68">
        <f t="shared" si="5"/>
        <v>0</v>
      </c>
      <c r="O30" s="68">
        <f t="shared" si="6"/>
        <v>0</v>
      </c>
      <c r="P30" s="305">
        <f t="shared" si="8"/>
        <v>0</v>
      </c>
      <c r="Q30" s="129"/>
      <c r="R30" s="34"/>
      <c r="S30" s="129"/>
      <c r="T30" s="129"/>
      <c r="U30" s="129"/>
      <c r="V30" s="129"/>
      <c r="W30" s="129"/>
      <c r="X30" s="129"/>
    </row>
    <row r="31" spans="1:24" ht="25.5">
      <c r="A31" s="60">
        <v>9</v>
      </c>
      <c r="B31" s="47" t="s">
        <v>211</v>
      </c>
      <c r="C31" s="48" t="s">
        <v>636</v>
      </c>
      <c r="D31" s="196" t="s">
        <v>7</v>
      </c>
      <c r="E31" s="197">
        <v>114.8</v>
      </c>
      <c r="F31" s="276">
        <v>0</v>
      </c>
      <c r="G31" s="270">
        <v>0</v>
      </c>
      <c r="H31" s="68">
        <f t="shared" si="1"/>
        <v>0</v>
      </c>
      <c r="I31" s="57">
        <v>0</v>
      </c>
      <c r="J31" s="68">
        <f t="shared" si="2"/>
        <v>0</v>
      </c>
      <c r="K31" s="198">
        <v>0</v>
      </c>
      <c r="L31" s="199">
        <f t="shared" si="3"/>
        <v>0</v>
      </c>
      <c r="M31" s="68">
        <f t="shared" si="4"/>
        <v>0</v>
      </c>
      <c r="N31" s="68">
        <f t="shared" si="5"/>
        <v>0</v>
      </c>
      <c r="O31" s="68">
        <f t="shared" si="6"/>
        <v>0</v>
      </c>
      <c r="P31" s="305">
        <f t="shared" si="8"/>
        <v>0</v>
      </c>
      <c r="Q31" s="129"/>
      <c r="R31" s="34"/>
      <c r="S31" s="129"/>
      <c r="T31" s="129"/>
      <c r="U31" s="129"/>
      <c r="V31" s="129"/>
      <c r="W31" s="129"/>
      <c r="X31" s="129"/>
    </row>
    <row r="32" spans="1:24">
      <c r="A32" s="60"/>
      <c r="B32" s="213"/>
      <c r="C32" s="443" t="s">
        <v>637</v>
      </c>
      <c r="D32" s="216" t="s">
        <v>7</v>
      </c>
      <c r="E32" s="197">
        <f>E31*1.05</f>
        <v>120.54</v>
      </c>
      <c r="F32" s="276">
        <v>0</v>
      </c>
      <c r="G32" s="270">
        <v>0</v>
      </c>
      <c r="H32" s="68">
        <f t="shared" si="1"/>
        <v>0</v>
      </c>
      <c r="I32" s="57">
        <v>0</v>
      </c>
      <c r="J32" s="68">
        <f t="shared" si="2"/>
        <v>0</v>
      </c>
      <c r="K32" s="198">
        <v>0</v>
      </c>
      <c r="L32" s="199">
        <f t="shared" si="3"/>
        <v>0</v>
      </c>
      <c r="M32" s="68">
        <f t="shared" si="4"/>
        <v>0</v>
      </c>
      <c r="N32" s="68">
        <f t="shared" si="5"/>
        <v>0</v>
      </c>
      <c r="O32" s="68">
        <f t="shared" si="6"/>
        <v>0</v>
      </c>
      <c r="P32" s="305">
        <f t="shared" si="8"/>
        <v>0</v>
      </c>
      <c r="Q32" s="129"/>
      <c r="R32" s="34">
        <v>0.51</v>
      </c>
      <c r="S32" s="129"/>
      <c r="T32" s="129"/>
      <c r="U32" s="129"/>
      <c r="V32" s="129"/>
      <c r="W32" s="129"/>
      <c r="X32" s="129"/>
    </row>
    <row r="33" spans="1:24">
      <c r="A33" s="60"/>
      <c r="B33" s="213"/>
      <c r="C33" s="442" t="s">
        <v>638</v>
      </c>
      <c r="D33" s="216"/>
      <c r="E33" s="197"/>
      <c r="F33" s="276">
        <v>0</v>
      </c>
      <c r="G33" s="270">
        <v>0</v>
      </c>
      <c r="H33" s="68">
        <f t="shared" si="1"/>
        <v>0</v>
      </c>
      <c r="I33" s="57">
        <v>0</v>
      </c>
      <c r="J33" s="68">
        <f t="shared" si="2"/>
        <v>0</v>
      </c>
      <c r="K33" s="198">
        <v>0</v>
      </c>
      <c r="L33" s="199">
        <f t="shared" si="3"/>
        <v>0</v>
      </c>
      <c r="M33" s="68">
        <f t="shared" si="4"/>
        <v>0</v>
      </c>
      <c r="N33" s="68">
        <f t="shared" si="5"/>
        <v>0</v>
      </c>
      <c r="O33" s="68">
        <f t="shared" si="6"/>
        <v>0</v>
      </c>
      <c r="P33" s="305">
        <f t="shared" si="8"/>
        <v>0</v>
      </c>
      <c r="Q33" s="129"/>
      <c r="R33" s="34"/>
      <c r="S33" s="129"/>
      <c r="T33" s="129"/>
      <c r="U33" s="129"/>
      <c r="V33" s="129"/>
      <c r="W33" s="129"/>
      <c r="X33" s="129"/>
    </row>
    <row r="34" spans="1:24" ht="25.5">
      <c r="A34" s="60">
        <v>10</v>
      </c>
      <c r="B34" s="47" t="s">
        <v>211</v>
      </c>
      <c r="C34" s="217" t="s">
        <v>509</v>
      </c>
      <c r="D34" s="201" t="s">
        <v>9</v>
      </c>
      <c r="E34" s="133">
        <v>97.6</v>
      </c>
      <c r="F34" s="276">
        <v>0</v>
      </c>
      <c r="G34" s="270">
        <v>0</v>
      </c>
      <c r="H34" s="68">
        <f t="shared" si="1"/>
        <v>0</v>
      </c>
      <c r="I34" s="57">
        <v>0</v>
      </c>
      <c r="J34" s="68">
        <f t="shared" si="2"/>
        <v>0</v>
      </c>
      <c r="K34" s="198">
        <v>0</v>
      </c>
      <c r="L34" s="199">
        <f t="shared" si="3"/>
        <v>0</v>
      </c>
      <c r="M34" s="68">
        <f t="shared" si="4"/>
        <v>0</v>
      </c>
      <c r="N34" s="68">
        <f t="shared" si="5"/>
        <v>0</v>
      </c>
      <c r="O34" s="68">
        <f t="shared" si="6"/>
        <v>0</v>
      </c>
      <c r="P34" s="305">
        <f t="shared" si="8"/>
        <v>0</v>
      </c>
      <c r="R34" s="143"/>
    </row>
    <row r="35" spans="1:24">
      <c r="A35" s="60"/>
      <c r="B35" s="190"/>
      <c r="C35" s="200" t="s">
        <v>221</v>
      </c>
      <c r="D35" s="201" t="s">
        <v>9</v>
      </c>
      <c r="E35" s="133">
        <f>E34*1.1</f>
        <v>107.36</v>
      </c>
      <c r="F35" s="276">
        <v>0</v>
      </c>
      <c r="G35" s="270">
        <v>0</v>
      </c>
      <c r="H35" s="68">
        <f t="shared" si="1"/>
        <v>0</v>
      </c>
      <c r="I35" s="57">
        <v>0</v>
      </c>
      <c r="J35" s="68">
        <f t="shared" si="2"/>
        <v>0</v>
      </c>
      <c r="K35" s="198">
        <v>0</v>
      </c>
      <c r="L35" s="199">
        <f t="shared" si="3"/>
        <v>0</v>
      </c>
      <c r="M35" s="68">
        <f t="shared" si="4"/>
        <v>0</v>
      </c>
      <c r="N35" s="68">
        <f t="shared" si="5"/>
        <v>0</v>
      </c>
      <c r="O35" s="68">
        <f t="shared" si="6"/>
        <v>0</v>
      </c>
      <c r="P35" s="305">
        <f t="shared" si="8"/>
        <v>0</v>
      </c>
      <c r="R35" s="143">
        <v>9.8000000000000007</v>
      </c>
    </row>
    <row r="36" spans="1:24">
      <c r="A36" s="60"/>
      <c r="B36" s="190"/>
      <c r="C36" s="200" t="s">
        <v>107</v>
      </c>
      <c r="D36" s="201" t="s">
        <v>689</v>
      </c>
      <c r="E36" s="59">
        <v>18</v>
      </c>
      <c r="F36" s="276">
        <v>0</v>
      </c>
      <c r="G36" s="270">
        <v>0</v>
      </c>
      <c r="H36" s="68">
        <f t="shared" si="1"/>
        <v>0</v>
      </c>
      <c r="I36" s="57">
        <v>0</v>
      </c>
      <c r="J36" s="68">
        <f t="shared" si="2"/>
        <v>0</v>
      </c>
      <c r="K36" s="198">
        <v>0</v>
      </c>
      <c r="L36" s="199">
        <f t="shared" si="3"/>
        <v>0</v>
      </c>
      <c r="M36" s="68">
        <f t="shared" si="4"/>
        <v>0</v>
      </c>
      <c r="N36" s="68">
        <f t="shared" si="5"/>
        <v>0</v>
      </c>
      <c r="O36" s="68">
        <f t="shared" si="6"/>
        <v>0</v>
      </c>
      <c r="P36" s="305">
        <f t="shared" si="8"/>
        <v>0</v>
      </c>
      <c r="R36" s="143"/>
    </row>
    <row r="37" spans="1:24" ht="25.5">
      <c r="A37" s="60">
        <v>20</v>
      </c>
      <c r="B37" s="190" t="s">
        <v>109</v>
      </c>
      <c r="C37" s="291" t="s">
        <v>303</v>
      </c>
      <c r="D37" s="201" t="s">
        <v>92</v>
      </c>
      <c r="E37" s="133">
        <v>11</v>
      </c>
      <c r="F37" s="276">
        <v>0</v>
      </c>
      <c r="G37" s="270">
        <v>0</v>
      </c>
      <c r="H37" s="68">
        <f t="shared" si="1"/>
        <v>0</v>
      </c>
      <c r="I37" s="57">
        <v>0</v>
      </c>
      <c r="J37" s="68">
        <f t="shared" si="2"/>
        <v>0</v>
      </c>
      <c r="K37" s="198">
        <v>0</v>
      </c>
      <c r="L37" s="199">
        <f t="shared" si="3"/>
        <v>0</v>
      </c>
      <c r="M37" s="68">
        <f t="shared" si="4"/>
        <v>0</v>
      </c>
      <c r="N37" s="68">
        <f t="shared" si="5"/>
        <v>0</v>
      </c>
      <c r="O37" s="68">
        <f t="shared" si="6"/>
        <v>0</v>
      </c>
      <c r="P37" s="305">
        <f t="shared" ref="P37:P46" si="9">(M37+N37+O37)</f>
        <v>0</v>
      </c>
      <c r="R37" s="143"/>
    </row>
    <row r="38" spans="1:24">
      <c r="A38" s="60"/>
      <c r="B38" s="190"/>
      <c r="C38" s="200" t="s">
        <v>110</v>
      </c>
      <c r="D38" s="201" t="s">
        <v>7</v>
      </c>
      <c r="E38" s="133">
        <f>E37*1.1</f>
        <v>12.100000000000001</v>
      </c>
      <c r="F38" s="276">
        <v>0</v>
      </c>
      <c r="G38" s="270">
        <v>0</v>
      </c>
      <c r="H38" s="68">
        <f t="shared" si="1"/>
        <v>0</v>
      </c>
      <c r="I38" s="57">
        <v>0</v>
      </c>
      <c r="J38" s="68">
        <f t="shared" si="2"/>
        <v>0</v>
      </c>
      <c r="K38" s="198">
        <v>0</v>
      </c>
      <c r="L38" s="199">
        <f t="shared" si="3"/>
        <v>0</v>
      </c>
      <c r="M38" s="68">
        <f t="shared" si="4"/>
        <v>0</v>
      </c>
      <c r="N38" s="68">
        <f t="shared" si="5"/>
        <v>0</v>
      </c>
      <c r="O38" s="68">
        <f t="shared" si="6"/>
        <v>0</v>
      </c>
      <c r="P38" s="305">
        <f t="shared" si="9"/>
        <v>0</v>
      </c>
      <c r="R38" s="143">
        <v>11.32</v>
      </c>
    </row>
    <row r="39" spans="1:24">
      <c r="A39" s="60"/>
      <c r="B39" s="190"/>
      <c r="C39" s="203" t="s">
        <v>111</v>
      </c>
      <c r="D39" s="201" t="s">
        <v>9</v>
      </c>
      <c r="E39" s="133">
        <v>0.2</v>
      </c>
      <c r="F39" s="276">
        <v>0</v>
      </c>
      <c r="G39" s="270">
        <v>0</v>
      </c>
      <c r="H39" s="68">
        <f t="shared" si="1"/>
        <v>0</v>
      </c>
      <c r="I39" s="57">
        <v>0</v>
      </c>
      <c r="J39" s="68">
        <f t="shared" si="2"/>
        <v>0</v>
      </c>
      <c r="K39" s="198">
        <v>0</v>
      </c>
      <c r="L39" s="199">
        <f t="shared" si="3"/>
        <v>0</v>
      </c>
      <c r="M39" s="68">
        <f t="shared" si="4"/>
        <v>0</v>
      </c>
      <c r="N39" s="68">
        <f t="shared" si="5"/>
        <v>0</v>
      </c>
      <c r="O39" s="68">
        <f t="shared" si="6"/>
        <v>0</v>
      </c>
      <c r="P39" s="305">
        <f t="shared" si="9"/>
        <v>0</v>
      </c>
      <c r="R39" s="143">
        <v>139</v>
      </c>
    </row>
    <row r="40" spans="1:24">
      <c r="A40" s="60"/>
      <c r="B40" s="190"/>
      <c r="C40" s="204" t="s">
        <v>78</v>
      </c>
      <c r="D40" s="290" t="s">
        <v>4</v>
      </c>
      <c r="E40" s="292">
        <v>2</v>
      </c>
      <c r="F40" s="276">
        <v>0</v>
      </c>
      <c r="G40" s="270">
        <v>0</v>
      </c>
      <c r="H40" s="68">
        <f t="shared" si="1"/>
        <v>0</v>
      </c>
      <c r="I40" s="57">
        <v>0</v>
      </c>
      <c r="J40" s="68">
        <f t="shared" si="2"/>
        <v>0</v>
      </c>
      <c r="K40" s="198">
        <v>0</v>
      </c>
      <c r="L40" s="199">
        <f t="shared" si="3"/>
        <v>0</v>
      </c>
      <c r="M40" s="68">
        <f t="shared" si="4"/>
        <v>0</v>
      </c>
      <c r="N40" s="68">
        <f t="shared" si="5"/>
        <v>0</v>
      </c>
      <c r="O40" s="68">
        <f t="shared" si="6"/>
        <v>0</v>
      </c>
      <c r="P40" s="305">
        <f t="shared" si="9"/>
        <v>0</v>
      </c>
      <c r="R40" s="143">
        <v>1.19</v>
      </c>
    </row>
    <row r="41" spans="1:24">
      <c r="A41" s="60"/>
      <c r="B41" s="190"/>
      <c r="C41" s="200" t="s">
        <v>54</v>
      </c>
      <c r="D41" s="206" t="s">
        <v>141</v>
      </c>
      <c r="E41" s="59">
        <f>E37*15</f>
        <v>165</v>
      </c>
      <c r="F41" s="276">
        <v>0</v>
      </c>
      <c r="G41" s="270">
        <v>0</v>
      </c>
      <c r="H41" s="68">
        <f t="shared" si="1"/>
        <v>0</v>
      </c>
      <c r="I41" s="57">
        <v>0</v>
      </c>
      <c r="J41" s="68">
        <f t="shared" si="2"/>
        <v>0</v>
      </c>
      <c r="K41" s="198">
        <v>0</v>
      </c>
      <c r="L41" s="199">
        <f t="shared" si="3"/>
        <v>0</v>
      </c>
      <c r="M41" s="68">
        <f t="shared" si="4"/>
        <v>0</v>
      </c>
      <c r="N41" s="68">
        <f t="shared" si="5"/>
        <v>0</v>
      </c>
      <c r="O41" s="68">
        <f t="shared" si="6"/>
        <v>0</v>
      </c>
      <c r="P41" s="305">
        <f t="shared" si="9"/>
        <v>0</v>
      </c>
      <c r="R41" s="143">
        <v>0.04</v>
      </c>
    </row>
    <row r="42" spans="1:24" ht="25.5">
      <c r="A42" s="60">
        <v>21</v>
      </c>
      <c r="B42" s="47" t="s">
        <v>109</v>
      </c>
      <c r="C42" s="298" t="s">
        <v>639</v>
      </c>
      <c r="D42" s="280" t="s">
        <v>9</v>
      </c>
      <c r="E42" s="197">
        <v>48.8</v>
      </c>
      <c r="F42" s="276">
        <v>0</v>
      </c>
      <c r="G42" s="270">
        <v>0</v>
      </c>
      <c r="H42" s="68">
        <f t="shared" si="1"/>
        <v>0</v>
      </c>
      <c r="I42" s="57">
        <v>0</v>
      </c>
      <c r="J42" s="68">
        <f t="shared" si="2"/>
        <v>0</v>
      </c>
      <c r="K42" s="198">
        <v>0</v>
      </c>
      <c r="L42" s="199">
        <f t="shared" si="3"/>
        <v>0</v>
      </c>
      <c r="M42" s="68">
        <f t="shared" si="4"/>
        <v>0</v>
      </c>
      <c r="N42" s="68">
        <f t="shared" si="5"/>
        <v>0</v>
      </c>
      <c r="O42" s="68">
        <f t="shared" si="6"/>
        <v>0</v>
      </c>
      <c r="P42" s="305">
        <f t="shared" si="9"/>
        <v>0</v>
      </c>
      <c r="R42" s="143"/>
    </row>
    <row r="43" spans="1:24">
      <c r="A43" s="60"/>
      <c r="B43" s="190"/>
      <c r="C43" s="285" t="s">
        <v>225</v>
      </c>
      <c r="D43" s="242" t="s">
        <v>9</v>
      </c>
      <c r="E43" s="286">
        <f>E42*1.05</f>
        <v>51.24</v>
      </c>
      <c r="F43" s="276">
        <v>0</v>
      </c>
      <c r="G43" s="270">
        <v>0</v>
      </c>
      <c r="H43" s="68">
        <f t="shared" si="1"/>
        <v>0</v>
      </c>
      <c r="I43" s="57">
        <v>0</v>
      </c>
      <c r="J43" s="68">
        <f t="shared" si="2"/>
        <v>0</v>
      </c>
      <c r="K43" s="198">
        <v>0</v>
      </c>
      <c r="L43" s="199">
        <f t="shared" si="3"/>
        <v>0</v>
      </c>
      <c r="M43" s="68">
        <f t="shared" si="4"/>
        <v>0</v>
      </c>
      <c r="N43" s="68">
        <f t="shared" si="5"/>
        <v>0</v>
      </c>
      <c r="O43" s="68">
        <f t="shared" si="6"/>
        <v>0</v>
      </c>
      <c r="P43" s="305">
        <f t="shared" si="9"/>
        <v>0</v>
      </c>
      <c r="R43" s="143">
        <v>84</v>
      </c>
    </row>
    <row r="44" spans="1:24">
      <c r="A44" s="60"/>
      <c r="B44" s="47"/>
      <c r="C44" s="289" t="s">
        <v>205</v>
      </c>
      <c r="D44" s="290" t="s">
        <v>689</v>
      </c>
      <c r="E44" s="296">
        <f>E42/7</f>
        <v>6.9714285714285706</v>
      </c>
      <c r="F44" s="276">
        <v>0</v>
      </c>
      <c r="G44" s="270">
        <v>0</v>
      </c>
      <c r="H44" s="68">
        <f t="shared" si="1"/>
        <v>0</v>
      </c>
      <c r="I44" s="57">
        <v>0</v>
      </c>
      <c r="J44" s="68">
        <f t="shared" si="2"/>
        <v>0</v>
      </c>
      <c r="K44" s="198">
        <v>0</v>
      </c>
      <c r="L44" s="199">
        <f t="shared" si="3"/>
        <v>0</v>
      </c>
      <c r="M44" s="68">
        <f t="shared" si="4"/>
        <v>0</v>
      </c>
      <c r="N44" s="68">
        <f t="shared" si="5"/>
        <v>0</v>
      </c>
      <c r="O44" s="68">
        <f t="shared" si="6"/>
        <v>0</v>
      </c>
      <c r="P44" s="305">
        <f t="shared" si="9"/>
        <v>0</v>
      </c>
      <c r="R44" s="143"/>
    </row>
    <row r="45" spans="1:24">
      <c r="A45" s="60"/>
      <c r="B45" s="47"/>
      <c r="C45" s="289" t="s">
        <v>207</v>
      </c>
      <c r="D45" s="290" t="s">
        <v>689</v>
      </c>
      <c r="E45" s="292">
        <v>8</v>
      </c>
      <c r="F45" s="276">
        <v>0</v>
      </c>
      <c r="G45" s="270">
        <v>0</v>
      </c>
      <c r="H45" s="68">
        <f t="shared" si="1"/>
        <v>0</v>
      </c>
      <c r="I45" s="57">
        <v>0</v>
      </c>
      <c r="J45" s="68">
        <f t="shared" si="2"/>
        <v>0</v>
      </c>
      <c r="K45" s="198">
        <v>0</v>
      </c>
      <c r="L45" s="199">
        <f t="shared" si="3"/>
        <v>0</v>
      </c>
      <c r="M45" s="68">
        <f t="shared" si="4"/>
        <v>0</v>
      </c>
      <c r="N45" s="68">
        <f t="shared" si="5"/>
        <v>0</v>
      </c>
      <c r="O45" s="68">
        <f t="shared" si="6"/>
        <v>0</v>
      </c>
      <c r="P45" s="305">
        <f t="shared" si="9"/>
        <v>0</v>
      </c>
      <c r="R45" s="143"/>
    </row>
    <row r="46" spans="1:24" ht="25.5">
      <c r="A46" s="60">
        <v>22</v>
      </c>
      <c r="B46" s="47" t="s">
        <v>109</v>
      </c>
      <c r="C46" s="308" t="s">
        <v>253</v>
      </c>
      <c r="D46" s="244" t="s">
        <v>8</v>
      </c>
      <c r="E46" s="309">
        <v>118</v>
      </c>
      <c r="F46" s="276">
        <v>0</v>
      </c>
      <c r="G46" s="270">
        <v>0</v>
      </c>
      <c r="H46" s="68">
        <f t="shared" si="1"/>
        <v>0</v>
      </c>
      <c r="I46" s="57">
        <v>0</v>
      </c>
      <c r="J46" s="68">
        <f t="shared" si="2"/>
        <v>0</v>
      </c>
      <c r="K46" s="198">
        <v>0</v>
      </c>
      <c r="L46" s="199">
        <f t="shared" si="3"/>
        <v>0</v>
      </c>
      <c r="M46" s="68">
        <f t="shared" si="4"/>
        <v>0</v>
      </c>
      <c r="N46" s="68">
        <f t="shared" si="5"/>
        <v>0</v>
      </c>
      <c r="O46" s="68">
        <f t="shared" si="6"/>
        <v>0</v>
      </c>
      <c r="P46" s="305">
        <f t="shared" si="9"/>
        <v>0</v>
      </c>
      <c r="R46" s="143">
        <v>3.85</v>
      </c>
    </row>
    <row r="47" spans="1:24" ht="25.5">
      <c r="A47" s="60">
        <v>23</v>
      </c>
      <c r="B47" s="47" t="s">
        <v>109</v>
      </c>
      <c r="C47" s="310" t="s">
        <v>226</v>
      </c>
      <c r="D47" s="139" t="s">
        <v>7</v>
      </c>
      <c r="E47" s="140">
        <v>487.9</v>
      </c>
      <c r="F47" s="276">
        <v>0</v>
      </c>
      <c r="G47" s="270">
        <v>0</v>
      </c>
      <c r="H47" s="68">
        <f t="shared" si="1"/>
        <v>0</v>
      </c>
      <c r="I47" s="57">
        <v>0</v>
      </c>
      <c r="J47" s="68">
        <f t="shared" si="2"/>
        <v>0</v>
      </c>
      <c r="K47" s="198">
        <v>0</v>
      </c>
      <c r="L47" s="199">
        <f t="shared" si="3"/>
        <v>0</v>
      </c>
      <c r="M47" s="68">
        <f t="shared" si="4"/>
        <v>0</v>
      </c>
      <c r="N47" s="68">
        <f t="shared" si="5"/>
        <v>0</v>
      </c>
      <c r="O47" s="68">
        <f t="shared" si="6"/>
        <v>0</v>
      </c>
      <c r="P47" s="104">
        <f>ROUND(O47+N47+M47,2)</f>
        <v>0</v>
      </c>
      <c r="R47" s="143"/>
    </row>
    <row r="48" spans="1:24" ht="25.5">
      <c r="A48" s="60">
        <v>24</v>
      </c>
      <c r="B48" s="47" t="s">
        <v>109</v>
      </c>
      <c r="C48" s="310" t="s">
        <v>227</v>
      </c>
      <c r="D48" s="139" t="s">
        <v>7</v>
      </c>
      <c r="E48" s="140">
        <f>E47</f>
        <v>487.9</v>
      </c>
      <c r="F48" s="276">
        <v>0</v>
      </c>
      <c r="G48" s="270">
        <v>0</v>
      </c>
      <c r="H48" s="68">
        <f t="shared" si="1"/>
        <v>0</v>
      </c>
      <c r="I48" s="57">
        <v>0</v>
      </c>
      <c r="J48" s="68">
        <f t="shared" si="2"/>
        <v>0</v>
      </c>
      <c r="K48" s="198">
        <v>0</v>
      </c>
      <c r="L48" s="199">
        <f t="shared" si="3"/>
        <v>0</v>
      </c>
      <c r="M48" s="68">
        <f t="shared" si="4"/>
        <v>0</v>
      </c>
      <c r="N48" s="68">
        <f t="shared" si="5"/>
        <v>0</v>
      </c>
      <c r="O48" s="68">
        <f t="shared" si="6"/>
        <v>0</v>
      </c>
      <c r="P48" s="104">
        <f>ROUND(O48+N48+M48,2)</f>
        <v>0</v>
      </c>
      <c r="R48" s="143"/>
    </row>
    <row r="49" spans="1:18" ht="25.5">
      <c r="A49" s="60"/>
      <c r="B49" s="139"/>
      <c r="C49" s="313" t="s">
        <v>228</v>
      </c>
      <c r="D49" s="139" t="s">
        <v>4</v>
      </c>
      <c r="E49" s="314">
        <f>E48*0.77</f>
        <v>375.68299999999999</v>
      </c>
      <c r="F49" s="276">
        <v>0</v>
      </c>
      <c r="G49" s="270">
        <v>0</v>
      </c>
      <c r="H49" s="68">
        <f t="shared" si="1"/>
        <v>0</v>
      </c>
      <c r="I49" s="57">
        <v>0</v>
      </c>
      <c r="J49" s="68">
        <f t="shared" si="2"/>
        <v>0</v>
      </c>
      <c r="K49" s="198">
        <v>0</v>
      </c>
      <c r="L49" s="199">
        <f t="shared" si="3"/>
        <v>0</v>
      </c>
      <c r="M49" s="68">
        <f t="shared" si="4"/>
        <v>0</v>
      </c>
      <c r="N49" s="68">
        <f t="shared" si="5"/>
        <v>0</v>
      </c>
      <c r="O49" s="68">
        <f t="shared" si="6"/>
        <v>0</v>
      </c>
      <c r="P49" s="104">
        <f>ROUND(O49+N49+M49,2)</f>
        <v>0</v>
      </c>
      <c r="R49" s="143">
        <v>0.4</v>
      </c>
    </row>
    <row r="50" spans="1:18">
      <c r="A50" s="597" t="s">
        <v>32</v>
      </c>
      <c r="B50" s="597"/>
      <c r="C50" s="597"/>
      <c r="D50" s="597"/>
      <c r="E50" s="597"/>
      <c r="F50" s="597"/>
      <c r="G50" s="597"/>
      <c r="H50" s="597"/>
      <c r="I50" s="597"/>
      <c r="J50" s="597"/>
      <c r="K50" s="71"/>
      <c r="L50" s="71">
        <f>SUM(L12:L49)</f>
        <v>0</v>
      </c>
      <c r="M50" s="71">
        <f>SUM(M12:M49)</f>
        <v>0</v>
      </c>
      <c r="N50" s="71">
        <f>SUM(N12:N49)</f>
        <v>0</v>
      </c>
      <c r="O50" s="71">
        <f>SUM(O12:O49)</f>
        <v>0</v>
      </c>
      <c r="P50" s="72">
        <f>ROUND(M50+N50+O50,2)</f>
        <v>0</v>
      </c>
    </row>
    <row r="53" spans="1:18">
      <c r="B53" s="330"/>
      <c r="C53" s="492" t="s">
        <v>5</v>
      </c>
      <c r="D53" s="120"/>
      <c r="E53" s="123"/>
      <c r="F53" s="122"/>
      <c r="G53" s="120"/>
      <c r="H53" s="123"/>
      <c r="J53" s="330"/>
    </row>
    <row r="54" spans="1:18">
      <c r="C54" s="32"/>
      <c r="D54" s="119" t="s">
        <v>84</v>
      </c>
      <c r="E54" s="22"/>
    </row>
    <row r="55" spans="1:18">
      <c r="C55" s="27"/>
      <c r="D55" s="31"/>
      <c r="E55" s="25"/>
    </row>
    <row r="57" spans="1:18" ht="16.5">
      <c r="C57" s="27"/>
      <c r="D57" s="121"/>
      <c r="E57" s="25"/>
      <c r="G57" s="124"/>
      <c r="H57" s="124"/>
    </row>
    <row r="58" spans="1:18">
      <c r="C58" s="27"/>
      <c r="D58" s="119"/>
      <c r="E58" s="22"/>
    </row>
    <row r="59" spans="1:18">
      <c r="C59" s="27"/>
      <c r="D59" s="31"/>
      <c r="E59" s="22"/>
    </row>
  </sheetData>
  <protectedRanges>
    <protectedRange password="CF3F" sqref="E31:E33 C25:C27 E25:E27 A34:B49 C31:C33 B28:B31 A25:A33" name="Range1_4"/>
    <protectedRange password="CF3F" sqref="D25:D27 D31:D33" name="Range1_1_4_1"/>
    <protectedRange password="CF3F" sqref="E16" name="Range1_2_4_2"/>
    <protectedRange password="CF3F" sqref="D16" name="Range1_1_2_2_2"/>
  </protectedRanges>
  <mergeCells count="12">
    <mergeCell ref="Q11:X11"/>
    <mergeCell ref="C9:C10"/>
    <mergeCell ref="D9:D10"/>
    <mergeCell ref="E9:E10"/>
    <mergeCell ref="F9:K9"/>
    <mergeCell ref="L9:P9"/>
    <mergeCell ref="A50:J50"/>
    <mergeCell ref="A1:P1"/>
    <mergeCell ref="A2:P2"/>
    <mergeCell ref="O7:P7"/>
    <mergeCell ref="A9:A10"/>
    <mergeCell ref="B9:B10"/>
  </mergeCells>
  <conditionalFormatting sqref="R18 R34:R49">
    <cfRule type="expression" dxfId="44" priority="8" stopIfTrue="1">
      <formula>#REF!&gt;0</formula>
    </cfRule>
    <cfRule type="expression" dxfId="43" priority="9" stopIfTrue="1">
      <formula>#REF!=3</formula>
    </cfRule>
    <cfRule type="expression" dxfId="42" priority="10" stopIfTrue="1">
      <formula>#REF!=2</formula>
    </cfRule>
  </conditionalFormatting>
  <conditionalFormatting sqref="R18 R34:R49">
    <cfRule type="expression" dxfId="41" priority="7" stopIfTrue="1">
      <formula>R18=#REF!=FALSE</formula>
    </cfRule>
  </conditionalFormatting>
  <conditionalFormatting sqref="I11 R12:R19">
    <cfRule type="cellIs" dxfId="40" priority="6" stopIfTrue="1" operator="equal">
      <formula>0</formula>
    </cfRule>
  </conditionalFormatting>
  <pageMargins left="0.39370078740157483" right="0.31496062992125984" top="0.31496062992125984" bottom="0.39370078740157483" header="0.15748031496062992" footer="0.19685039370078741"/>
  <pageSetup paperSize="9" scale="90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S31"/>
  <sheetViews>
    <sheetView topLeftCell="A16" zoomScale="82" zoomScaleNormal="82" workbookViewId="0">
      <selection activeCell="G34" sqref="G34"/>
    </sheetView>
  </sheetViews>
  <sheetFormatPr defaultRowHeight="15"/>
  <cols>
    <col min="1" max="1" width="4.28515625" customWidth="1"/>
    <col min="2" max="2" width="7.42578125" customWidth="1"/>
    <col min="3" max="3" width="30.85546875" customWidth="1"/>
    <col min="4" max="4" width="5.5703125" customWidth="1"/>
    <col min="5" max="5" width="5.42578125" customWidth="1"/>
    <col min="6" max="6" width="8.140625" customWidth="1"/>
    <col min="9" max="9" width="12.28515625" customWidth="1"/>
    <col min="12" max="12" width="8.28515625" customWidth="1"/>
    <col min="14" max="14" width="9.85546875" customWidth="1"/>
    <col min="15" max="15" width="9" customWidth="1"/>
    <col min="16" max="16" width="10.42578125" customWidth="1"/>
    <col min="18" max="19" width="0" hidden="1" customWidth="1"/>
  </cols>
  <sheetData>
    <row r="1" spans="1:19" ht="15.75">
      <c r="A1" s="595" t="s">
        <v>500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</row>
    <row r="2" spans="1:19">
      <c r="A2" s="624" t="s">
        <v>625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</row>
    <row r="3" spans="1:19">
      <c r="A3" s="488"/>
      <c r="B3" s="488"/>
      <c r="C3" s="488"/>
      <c r="D3" s="488"/>
      <c r="E3" s="488"/>
      <c r="F3" s="488"/>
      <c r="G3" s="488"/>
      <c r="H3" s="488" t="s">
        <v>723</v>
      </c>
      <c r="I3" s="488"/>
      <c r="J3" s="488"/>
      <c r="K3" s="488"/>
      <c r="L3" s="488"/>
      <c r="M3" s="488"/>
      <c r="N3" s="488"/>
      <c r="O3" s="488"/>
      <c r="P3" s="488"/>
    </row>
    <row r="4" spans="1:19">
      <c r="A4" s="99" t="s">
        <v>707</v>
      </c>
      <c r="B4" s="186"/>
      <c r="C4" s="154"/>
      <c r="D4" s="154"/>
      <c r="E4" s="154"/>
      <c r="F4" s="75"/>
      <c r="G4" s="4"/>
      <c r="H4" s="4"/>
      <c r="I4" s="4"/>
      <c r="J4" s="4"/>
      <c r="M4" s="100"/>
      <c r="N4" s="100"/>
      <c r="O4" s="75"/>
      <c r="P4" s="100"/>
    </row>
    <row r="5" spans="1:19" ht="20.25">
      <c r="A5" s="75" t="s">
        <v>624</v>
      </c>
      <c r="B5" s="186"/>
      <c r="C5" s="154"/>
      <c r="D5" s="154"/>
      <c r="E5" s="154"/>
      <c r="F5" s="75"/>
      <c r="G5" s="75"/>
      <c r="H5" s="75"/>
      <c r="I5" s="75"/>
      <c r="J5" s="75"/>
      <c r="K5" s="75"/>
      <c r="L5" s="75"/>
      <c r="M5" s="155"/>
      <c r="N5" s="101"/>
      <c r="O5" s="156"/>
      <c r="P5" s="102"/>
    </row>
    <row r="6" spans="1:19">
      <c r="A6" s="73" t="s">
        <v>171</v>
      </c>
      <c r="B6" s="186"/>
      <c r="C6" s="154"/>
      <c r="D6" s="154"/>
      <c r="E6" s="154"/>
      <c r="F6" s="73"/>
      <c r="G6" s="73"/>
      <c r="H6" s="73"/>
      <c r="I6" s="73"/>
      <c r="J6" s="73"/>
      <c r="K6" s="73"/>
      <c r="L6" s="73"/>
      <c r="M6" s="75"/>
      <c r="N6" s="75"/>
      <c r="O6" s="75"/>
      <c r="P6" s="75"/>
      <c r="R6" t="s">
        <v>98</v>
      </c>
    </row>
    <row r="7" spans="1:19">
      <c r="A7" s="73" t="s">
        <v>718</v>
      </c>
      <c r="B7" s="153"/>
      <c r="C7" s="154"/>
      <c r="D7" s="154"/>
      <c r="E7" s="154"/>
      <c r="F7" s="73"/>
      <c r="G7" s="73"/>
      <c r="H7" s="73"/>
      <c r="I7" s="73"/>
      <c r="J7" s="73"/>
      <c r="K7" s="73"/>
      <c r="L7" s="73"/>
      <c r="M7" s="74"/>
      <c r="N7" s="157"/>
      <c r="O7" s="628"/>
      <c r="P7" s="628"/>
    </row>
    <row r="8" spans="1:19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5"/>
      <c r="N8" s="75"/>
      <c r="O8" s="75"/>
      <c r="P8" s="76"/>
    </row>
    <row r="9" spans="1:19">
      <c r="A9" s="629" t="s">
        <v>11</v>
      </c>
      <c r="B9" s="616" t="s">
        <v>64</v>
      </c>
      <c r="C9" s="626" t="s">
        <v>0</v>
      </c>
      <c r="D9" s="619" t="s">
        <v>1</v>
      </c>
      <c r="E9" s="629" t="s">
        <v>2</v>
      </c>
      <c r="F9" s="631" t="s">
        <v>12</v>
      </c>
      <c r="G9" s="632"/>
      <c r="H9" s="632"/>
      <c r="I9" s="632"/>
      <c r="J9" s="632"/>
      <c r="K9" s="633"/>
      <c r="L9" s="620" t="s">
        <v>13</v>
      </c>
      <c r="M9" s="620"/>
      <c r="N9" s="620"/>
      <c r="O9" s="620"/>
      <c r="P9" s="620"/>
    </row>
    <row r="10" spans="1:19" ht="89.25">
      <c r="A10" s="630"/>
      <c r="B10" s="617"/>
      <c r="C10" s="626"/>
      <c r="D10" s="619"/>
      <c r="E10" s="630"/>
      <c r="F10" s="115" t="s">
        <v>65</v>
      </c>
      <c r="G10" s="444" t="s">
        <v>640</v>
      </c>
      <c r="H10" s="115" t="s">
        <v>66</v>
      </c>
      <c r="I10" s="115" t="s">
        <v>77</v>
      </c>
      <c r="J10" s="115" t="s">
        <v>67</v>
      </c>
      <c r="K10" s="115" t="s">
        <v>68</v>
      </c>
      <c r="L10" s="115" t="s">
        <v>69</v>
      </c>
      <c r="M10" s="115" t="s">
        <v>66</v>
      </c>
      <c r="N10" s="115" t="s">
        <v>70</v>
      </c>
      <c r="O10" s="115" t="s">
        <v>67</v>
      </c>
      <c r="P10" s="115" t="s">
        <v>71</v>
      </c>
    </row>
    <row r="11" spans="1:19">
      <c r="A11" s="222"/>
      <c r="B11" s="232"/>
      <c r="C11" s="234"/>
      <c r="D11" s="221"/>
      <c r="E11" s="222"/>
      <c r="F11" s="115"/>
      <c r="G11" s="115"/>
      <c r="H11" s="115"/>
      <c r="I11" s="115"/>
      <c r="J11" s="115"/>
      <c r="K11" s="233"/>
      <c r="L11" s="233"/>
      <c r="M11" s="233"/>
      <c r="N11" s="233"/>
      <c r="O11" s="233"/>
      <c r="P11" s="115"/>
    </row>
    <row r="12" spans="1:19" ht="27.75" customHeight="1">
      <c r="A12" s="47">
        <v>1</v>
      </c>
      <c r="B12" s="165" t="s">
        <v>518</v>
      </c>
      <c r="C12" s="347" t="s">
        <v>519</v>
      </c>
      <c r="D12" s="341" t="s">
        <v>75</v>
      </c>
      <c r="E12" s="342">
        <v>1</v>
      </c>
      <c r="F12" s="343">
        <v>0</v>
      </c>
      <c r="G12" s="344">
        <v>0</v>
      </c>
      <c r="H12" s="68">
        <v>0</v>
      </c>
      <c r="I12" s="345"/>
      <c r="J12" s="163">
        <v>0</v>
      </c>
      <c r="K12" s="346">
        <v>0</v>
      </c>
      <c r="L12" s="346">
        <f>E12*F12</f>
        <v>0</v>
      </c>
      <c r="M12" s="346">
        <f>(E12*H12)</f>
        <v>0</v>
      </c>
      <c r="N12" s="346">
        <f>(E12*I12)</f>
        <v>0</v>
      </c>
      <c r="O12" s="346">
        <f t="shared" ref="O12:O19" si="0">(E12*J12)</f>
        <v>0</v>
      </c>
      <c r="P12" s="225">
        <f t="shared" ref="P12:P19" si="1">SUM(M12:O12)</f>
        <v>0</v>
      </c>
      <c r="R12">
        <v>0.75</v>
      </c>
    </row>
    <row r="13" spans="1:19" ht="24.95" customHeight="1">
      <c r="A13" s="47"/>
      <c r="B13" s="165"/>
      <c r="C13" s="348" t="s">
        <v>502</v>
      </c>
      <c r="D13" s="341" t="s">
        <v>75</v>
      </c>
      <c r="E13" s="342">
        <v>1</v>
      </c>
      <c r="F13" s="343">
        <v>0</v>
      </c>
      <c r="G13" s="344">
        <v>0</v>
      </c>
      <c r="H13" s="68">
        <v>0</v>
      </c>
      <c r="I13" s="345"/>
      <c r="J13" s="163">
        <v>0</v>
      </c>
      <c r="K13" s="346">
        <v>0</v>
      </c>
      <c r="L13" s="346">
        <f t="shared" ref="L13:L21" si="2">E13*F13</f>
        <v>0</v>
      </c>
      <c r="M13" s="346">
        <f t="shared" ref="M13:M21" si="3">(E13*H13)</f>
        <v>0</v>
      </c>
      <c r="N13" s="346">
        <f t="shared" ref="N13:N21" si="4">(E13*I13)</f>
        <v>0</v>
      </c>
      <c r="O13" s="224">
        <f>(E13*J13)</f>
        <v>0</v>
      </c>
      <c r="P13" s="225">
        <f t="shared" si="1"/>
        <v>0</v>
      </c>
      <c r="R13" s="226">
        <v>3.85</v>
      </c>
      <c r="S13" s="349">
        <v>52400</v>
      </c>
    </row>
    <row r="14" spans="1:19" ht="29.25" customHeight="1">
      <c r="A14" s="47"/>
      <c r="B14" s="165"/>
      <c r="C14" s="348" t="s">
        <v>511</v>
      </c>
      <c r="D14" s="341" t="s">
        <v>75</v>
      </c>
      <c r="E14" s="342">
        <v>1</v>
      </c>
      <c r="F14" s="343">
        <v>0</v>
      </c>
      <c r="G14" s="344">
        <v>0</v>
      </c>
      <c r="H14" s="68">
        <v>0</v>
      </c>
      <c r="I14" s="345"/>
      <c r="J14" s="163">
        <v>0</v>
      </c>
      <c r="K14" s="346">
        <v>0</v>
      </c>
      <c r="L14" s="346">
        <f t="shared" si="2"/>
        <v>0</v>
      </c>
      <c r="M14" s="346">
        <f t="shared" si="3"/>
        <v>0</v>
      </c>
      <c r="N14" s="346">
        <f t="shared" si="4"/>
        <v>0</v>
      </c>
      <c r="O14" s="227">
        <f t="shared" si="0"/>
        <v>0</v>
      </c>
      <c r="P14" s="225">
        <f t="shared" si="1"/>
        <v>0</v>
      </c>
      <c r="R14" s="226">
        <v>4.1500000000000004</v>
      </c>
      <c r="S14" s="350">
        <v>6858</v>
      </c>
    </row>
    <row r="15" spans="1:19" ht="24.95" customHeight="1">
      <c r="A15" s="47"/>
      <c r="B15" s="165"/>
      <c r="C15" s="348" t="s">
        <v>512</v>
      </c>
      <c r="D15" s="341" t="s">
        <v>75</v>
      </c>
      <c r="E15" s="342">
        <v>1</v>
      </c>
      <c r="F15" s="343">
        <v>0</v>
      </c>
      <c r="G15" s="344">
        <v>0</v>
      </c>
      <c r="H15" s="68">
        <v>0</v>
      </c>
      <c r="I15" s="345"/>
      <c r="J15" s="163">
        <v>0</v>
      </c>
      <c r="K15" s="346">
        <v>0</v>
      </c>
      <c r="L15" s="346">
        <f t="shared" si="2"/>
        <v>0</v>
      </c>
      <c r="M15" s="346">
        <f t="shared" si="3"/>
        <v>0</v>
      </c>
      <c r="N15" s="346">
        <f t="shared" si="4"/>
        <v>0</v>
      </c>
      <c r="O15" s="224">
        <f t="shared" si="0"/>
        <v>0</v>
      </c>
      <c r="P15" s="225">
        <f t="shared" si="1"/>
        <v>0</v>
      </c>
      <c r="R15" s="223"/>
      <c r="S15" s="350">
        <v>15695</v>
      </c>
    </row>
    <row r="16" spans="1:19" ht="24.95" customHeight="1">
      <c r="A16" s="47"/>
      <c r="B16" s="165"/>
      <c r="C16" s="348" t="s">
        <v>513</v>
      </c>
      <c r="D16" s="341" t="s">
        <v>75</v>
      </c>
      <c r="E16" s="342">
        <v>1</v>
      </c>
      <c r="F16" s="343">
        <v>0</v>
      </c>
      <c r="G16" s="344">
        <v>0</v>
      </c>
      <c r="H16" s="68">
        <v>0</v>
      </c>
      <c r="I16" s="345"/>
      <c r="J16" s="163">
        <v>0</v>
      </c>
      <c r="K16" s="346">
        <v>0</v>
      </c>
      <c r="L16" s="346">
        <f t="shared" si="2"/>
        <v>0</v>
      </c>
      <c r="M16" s="346">
        <f t="shared" si="3"/>
        <v>0</v>
      </c>
      <c r="N16" s="346">
        <f t="shared" si="4"/>
        <v>0</v>
      </c>
      <c r="O16" s="224">
        <f t="shared" si="0"/>
        <v>0</v>
      </c>
      <c r="P16" s="225">
        <f t="shared" si="1"/>
        <v>0</v>
      </c>
      <c r="R16" s="223">
        <v>6.5</v>
      </c>
      <c r="S16" s="350">
        <v>1652.4</v>
      </c>
    </row>
    <row r="17" spans="1:19" ht="24.95" customHeight="1">
      <c r="A17" s="47"/>
      <c r="B17" s="165"/>
      <c r="C17" s="348" t="s">
        <v>158</v>
      </c>
      <c r="D17" s="341" t="s">
        <v>75</v>
      </c>
      <c r="E17" s="342">
        <v>1</v>
      </c>
      <c r="F17" s="343">
        <v>0</v>
      </c>
      <c r="G17" s="344">
        <v>0</v>
      </c>
      <c r="H17" s="68">
        <v>0</v>
      </c>
      <c r="I17" s="345"/>
      <c r="J17" s="163">
        <v>0</v>
      </c>
      <c r="K17" s="346">
        <v>0</v>
      </c>
      <c r="L17" s="346">
        <f t="shared" si="2"/>
        <v>0</v>
      </c>
      <c r="M17" s="346">
        <f t="shared" si="3"/>
        <v>0</v>
      </c>
      <c r="N17" s="346">
        <f t="shared" si="4"/>
        <v>0</v>
      </c>
      <c r="O17" s="224">
        <f t="shared" si="0"/>
        <v>0</v>
      </c>
      <c r="P17" s="225">
        <f t="shared" si="1"/>
        <v>0</v>
      </c>
      <c r="R17" s="223">
        <v>0.13</v>
      </c>
      <c r="S17" s="350">
        <v>67580</v>
      </c>
    </row>
    <row r="18" spans="1:19" ht="24.95" customHeight="1">
      <c r="A18" s="47"/>
      <c r="B18" s="165"/>
      <c r="C18" s="348" t="s">
        <v>514</v>
      </c>
      <c r="D18" s="341" t="s">
        <v>75</v>
      </c>
      <c r="E18" s="342">
        <v>1</v>
      </c>
      <c r="F18" s="343">
        <v>0</v>
      </c>
      <c r="G18" s="344">
        <v>0</v>
      </c>
      <c r="H18" s="68">
        <v>0</v>
      </c>
      <c r="I18" s="345"/>
      <c r="J18" s="163">
        <v>0</v>
      </c>
      <c r="K18" s="346">
        <v>0</v>
      </c>
      <c r="L18" s="346">
        <f t="shared" si="2"/>
        <v>0</v>
      </c>
      <c r="M18" s="346">
        <f t="shared" si="3"/>
        <v>0</v>
      </c>
      <c r="N18" s="346">
        <f t="shared" si="4"/>
        <v>0</v>
      </c>
      <c r="O18" s="224">
        <f t="shared" si="0"/>
        <v>0</v>
      </c>
      <c r="P18" s="225">
        <f t="shared" si="1"/>
        <v>0</v>
      </c>
      <c r="R18" s="223">
        <v>0.65</v>
      </c>
      <c r="S18" s="350">
        <v>20000</v>
      </c>
    </row>
    <row r="19" spans="1:19" ht="24.95" customHeight="1">
      <c r="A19" s="47"/>
      <c r="B19" s="228"/>
      <c r="C19" s="348" t="s">
        <v>515</v>
      </c>
      <c r="D19" s="341" t="s">
        <v>75</v>
      </c>
      <c r="E19" s="466">
        <v>1</v>
      </c>
      <c r="F19" s="343">
        <v>0</v>
      </c>
      <c r="G19" s="344">
        <v>0</v>
      </c>
      <c r="H19" s="68">
        <v>0</v>
      </c>
      <c r="I19" s="345"/>
      <c r="J19" s="163">
        <v>0</v>
      </c>
      <c r="K19" s="346">
        <v>0</v>
      </c>
      <c r="L19" s="346">
        <f t="shared" si="2"/>
        <v>0</v>
      </c>
      <c r="M19" s="346">
        <f t="shared" si="3"/>
        <v>0</v>
      </c>
      <c r="N19" s="346">
        <f t="shared" si="4"/>
        <v>0</v>
      </c>
      <c r="O19" s="230">
        <f t="shared" si="0"/>
        <v>0</v>
      </c>
      <c r="P19" s="231">
        <f t="shared" si="1"/>
        <v>0</v>
      </c>
      <c r="R19" s="229">
        <v>1.1499999999999999</v>
      </c>
      <c r="S19" s="350">
        <v>15000</v>
      </c>
    </row>
    <row r="20" spans="1:19" ht="24.95" customHeight="1">
      <c r="A20" s="47"/>
      <c r="B20" s="47"/>
      <c r="C20" s="348" t="s">
        <v>516</v>
      </c>
      <c r="D20" s="340" t="s">
        <v>75</v>
      </c>
      <c r="E20" s="219">
        <v>1</v>
      </c>
      <c r="F20" s="343">
        <v>0</v>
      </c>
      <c r="G20" s="344">
        <v>0</v>
      </c>
      <c r="H20" s="68">
        <v>0</v>
      </c>
      <c r="I20" s="345"/>
      <c r="J20" s="163">
        <v>0</v>
      </c>
      <c r="K20" s="346">
        <v>0</v>
      </c>
      <c r="L20" s="346">
        <f t="shared" si="2"/>
        <v>0</v>
      </c>
      <c r="M20" s="346">
        <f t="shared" si="3"/>
        <v>0</v>
      </c>
      <c r="N20" s="346">
        <f t="shared" si="4"/>
        <v>0</v>
      </c>
      <c r="O20" s="68">
        <f>ROUND(J20*E20,2)</f>
        <v>0</v>
      </c>
      <c r="P20" s="68">
        <f>ROUND(O20+N20+M20,2)</f>
        <v>0</v>
      </c>
      <c r="R20" s="68">
        <f>SUM(T13:T19)*0.05</f>
        <v>0</v>
      </c>
      <c r="S20" s="350">
        <v>2318.6</v>
      </c>
    </row>
    <row r="21" spans="1:19" ht="24.95" customHeight="1">
      <c r="A21" s="47"/>
      <c r="B21" s="47"/>
      <c r="C21" s="348" t="s">
        <v>517</v>
      </c>
      <c r="D21" s="340" t="s">
        <v>75</v>
      </c>
      <c r="E21" s="219">
        <v>1</v>
      </c>
      <c r="F21" s="343">
        <v>0</v>
      </c>
      <c r="G21" s="344">
        <v>0</v>
      </c>
      <c r="H21" s="68">
        <v>0</v>
      </c>
      <c r="I21" s="345"/>
      <c r="J21" s="163">
        <v>0</v>
      </c>
      <c r="K21" s="346">
        <v>0</v>
      </c>
      <c r="L21" s="346">
        <f t="shared" si="2"/>
        <v>0</v>
      </c>
      <c r="M21" s="346">
        <f t="shared" si="3"/>
        <v>0</v>
      </c>
      <c r="N21" s="346">
        <f t="shared" si="4"/>
        <v>0</v>
      </c>
      <c r="O21" s="68">
        <f>ROUND(J21*E21,2)</f>
        <v>0</v>
      </c>
      <c r="P21" s="68">
        <f>ROUND(O21+N21+M21,2)</f>
        <v>0</v>
      </c>
      <c r="R21" s="116"/>
      <c r="S21" s="350">
        <v>20000</v>
      </c>
    </row>
    <row r="22" spans="1:19" ht="23.25" customHeight="1">
      <c r="A22" s="597" t="s">
        <v>32</v>
      </c>
      <c r="B22" s="597"/>
      <c r="C22" s="597"/>
      <c r="D22" s="597"/>
      <c r="E22" s="597"/>
      <c r="F22" s="597"/>
      <c r="G22" s="597"/>
      <c r="H22" s="597"/>
      <c r="I22" s="597"/>
      <c r="J22" s="597"/>
      <c r="K22" s="71"/>
      <c r="L22" s="71">
        <f>SUM(L12:L21)</f>
        <v>0</v>
      </c>
      <c r="M22" s="71">
        <f>SUM(M12:M21)</f>
        <v>0</v>
      </c>
      <c r="N22" s="71">
        <f>SUM(N12:N21)</f>
        <v>0</v>
      </c>
      <c r="O22" s="71">
        <f>SUM(O12:O21)</f>
        <v>0</v>
      </c>
      <c r="P22" s="72">
        <f>ROUND(M22+N22+O22,2)</f>
        <v>0</v>
      </c>
    </row>
    <row r="25" spans="1:19">
      <c r="C25" s="492" t="s">
        <v>5</v>
      </c>
      <c r="D25" s="120"/>
      <c r="E25" s="123"/>
      <c r="F25" s="122"/>
      <c r="G25" s="120"/>
      <c r="H25" s="123"/>
    </row>
    <row r="26" spans="1:19">
      <c r="C26" s="32"/>
      <c r="D26" s="119" t="s">
        <v>84</v>
      </c>
      <c r="E26" s="22"/>
    </row>
    <row r="27" spans="1:19">
      <c r="C27" s="27"/>
      <c r="D27" s="31"/>
      <c r="E27" s="25"/>
    </row>
    <row r="28" spans="1:19" ht="16.5">
      <c r="C28" s="27"/>
      <c r="D28" s="26"/>
      <c r="E28" s="25"/>
    </row>
    <row r="29" spans="1:19" ht="16.5">
      <c r="C29" s="27"/>
      <c r="D29" s="121"/>
      <c r="E29" s="25"/>
      <c r="G29" s="124"/>
      <c r="H29" s="124"/>
    </row>
    <row r="30" spans="1:19">
      <c r="C30" s="27"/>
      <c r="D30" s="119"/>
      <c r="E30" s="22"/>
    </row>
    <row r="31" spans="1:19">
      <c r="C31" s="27"/>
      <c r="D31" s="31"/>
      <c r="E31" s="22"/>
    </row>
  </sheetData>
  <mergeCells count="11">
    <mergeCell ref="C9:C10"/>
    <mergeCell ref="D9:D10"/>
    <mergeCell ref="E9:E10"/>
    <mergeCell ref="F9:K9"/>
    <mergeCell ref="L9:P9"/>
    <mergeCell ref="A22:J22"/>
    <mergeCell ref="A1:P1"/>
    <mergeCell ref="A2:P2"/>
    <mergeCell ref="O7:P7"/>
    <mergeCell ref="A9:A10"/>
    <mergeCell ref="B9:B10"/>
  </mergeCells>
  <conditionalFormatting sqref="R19:R21">
    <cfRule type="expression" dxfId="39" priority="4" stopIfTrue="1">
      <formula>#REF!&gt;0</formula>
    </cfRule>
    <cfRule type="expression" dxfId="38" priority="5" stopIfTrue="1">
      <formula>#REF!=3</formula>
    </cfRule>
    <cfRule type="expression" dxfId="37" priority="6" stopIfTrue="1">
      <formula>#REF!=2</formula>
    </cfRule>
  </conditionalFormatting>
  <conditionalFormatting sqref="R19:R21">
    <cfRule type="expression" dxfId="36" priority="3" stopIfTrue="1">
      <formula>R19=#REF!=FALSE</formula>
    </cfRule>
  </conditionalFormatting>
  <conditionalFormatting sqref="R13:R21 I12:I21">
    <cfRule type="cellIs" dxfId="35" priority="2" stopIfTrue="1" operator="equal">
      <formula>0</formula>
    </cfRule>
  </conditionalFormatting>
  <conditionalFormatting sqref="S13">
    <cfRule type="cellIs" dxfId="34" priority="1" stopIfTrue="1" operator="equal">
      <formula>0</formula>
    </cfRule>
  </conditionalFormatting>
  <pageMargins left="0.31496062992125984" right="0.11811023622047245" top="0.47244094488188981" bottom="0.43307086614173229" header="0.31496062992125984" footer="0.31496062992125984"/>
  <pageSetup paperSize="9" scale="90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J32"/>
  <sheetViews>
    <sheetView topLeftCell="A16" zoomScale="84" zoomScaleNormal="84" workbookViewId="0">
      <selection activeCell="N23" sqref="N23"/>
    </sheetView>
  </sheetViews>
  <sheetFormatPr defaultRowHeight="15"/>
  <cols>
    <col min="1" max="1" width="5.140625" customWidth="1"/>
    <col min="2" max="2" width="10.7109375" customWidth="1"/>
    <col min="3" max="3" width="29.85546875" customWidth="1"/>
    <col min="4" max="4" width="11.5703125" customWidth="1"/>
    <col min="5" max="6" width="9.28515625" bestFit="1" customWidth="1"/>
  </cols>
  <sheetData>
    <row r="2" spans="1:10" ht="32.25" customHeight="1">
      <c r="A2" s="665" t="s">
        <v>632</v>
      </c>
      <c r="B2" s="665"/>
      <c r="C2" s="665"/>
      <c r="D2" s="665"/>
      <c r="E2" s="665"/>
      <c r="F2" s="665"/>
      <c r="G2" s="665"/>
      <c r="H2" s="665"/>
    </row>
    <row r="3" spans="1:10">
      <c r="A3" s="587"/>
      <c r="B3" s="587"/>
      <c r="C3" s="587"/>
      <c r="D3" s="587"/>
      <c r="E3" s="587"/>
      <c r="F3" s="587"/>
      <c r="G3" s="587"/>
      <c r="H3" s="587"/>
    </row>
    <row r="4" spans="1:10">
      <c r="A4" s="99" t="s">
        <v>707</v>
      </c>
      <c r="B4" s="186"/>
      <c r="C4" s="154"/>
      <c r="D4" s="154"/>
      <c r="E4" s="154"/>
      <c r="F4" s="75"/>
      <c r="G4" s="4"/>
      <c r="H4" s="4"/>
      <c r="I4" s="4"/>
      <c r="J4" s="4"/>
    </row>
    <row r="5" spans="1:10">
      <c r="A5" s="75" t="s">
        <v>710</v>
      </c>
      <c r="B5" s="186"/>
      <c r="C5" s="154"/>
      <c r="D5" s="154"/>
      <c r="E5" s="154"/>
      <c r="F5" s="75"/>
      <c r="G5" s="75"/>
      <c r="H5" s="154"/>
    </row>
    <row r="6" spans="1:10">
      <c r="A6" s="73" t="s">
        <v>171</v>
      </c>
      <c r="B6" s="186"/>
      <c r="C6" s="154"/>
      <c r="D6" s="154"/>
      <c r="E6" s="154"/>
      <c r="F6" s="73"/>
      <c r="G6" s="73"/>
      <c r="H6" s="154"/>
    </row>
    <row r="7" spans="1:10" ht="16.5">
      <c r="A7" s="9" t="s">
        <v>718</v>
      </c>
      <c r="B7" s="33"/>
      <c r="C7" s="17"/>
      <c r="D7" s="17"/>
      <c r="E7" s="17"/>
      <c r="F7" s="17"/>
      <c r="G7" s="17"/>
      <c r="H7" s="17"/>
    </row>
    <row r="8" spans="1:10" ht="15" customHeight="1">
      <c r="A8" s="667"/>
      <c r="B8" s="667"/>
      <c r="C8" s="667"/>
      <c r="D8" s="508"/>
      <c r="E8" s="11"/>
      <c r="F8" s="11"/>
      <c r="G8" s="11"/>
      <c r="H8" s="11"/>
    </row>
    <row r="9" spans="1:10" ht="15" customHeight="1">
      <c r="A9" s="667"/>
      <c r="B9" s="667"/>
      <c r="C9" s="667"/>
      <c r="D9" s="508"/>
      <c r="E9" s="11"/>
      <c r="F9" s="11"/>
      <c r="G9" s="11"/>
      <c r="H9" s="11"/>
    </row>
    <row r="10" spans="1:10" ht="15" customHeight="1">
      <c r="A10" s="12"/>
      <c r="B10" s="12"/>
      <c r="C10" s="668"/>
      <c r="D10" s="668"/>
      <c r="E10" s="668"/>
      <c r="F10" s="668"/>
      <c r="G10" s="668"/>
      <c r="H10" s="12"/>
    </row>
    <row r="11" spans="1:10">
      <c r="A11" s="13"/>
      <c r="B11" s="13"/>
      <c r="C11" s="13"/>
      <c r="D11" s="13"/>
      <c r="E11" s="13"/>
      <c r="F11" s="13"/>
      <c r="G11" s="13"/>
      <c r="H11" s="13"/>
    </row>
    <row r="12" spans="1:10" ht="15" customHeight="1">
      <c r="A12" s="585" t="s">
        <v>34</v>
      </c>
      <c r="B12" s="585" t="s">
        <v>35</v>
      </c>
      <c r="C12" s="585" t="s">
        <v>713</v>
      </c>
      <c r="D12" s="585" t="s">
        <v>717</v>
      </c>
      <c r="E12" s="594" t="s">
        <v>36</v>
      </c>
      <c r="F12" s="594"/>
      <c r="G12" s="594"/>
      <c r="H12" s="585" t="s">
        <v>37</v>
      </c>
    </row>
    <row r="13" spans="1:10" ht="25.5">
      <c r="A13" s="585"/>
      <c r="B13" s="585"/>
      <c r="C13" s="585"/>
      <c r="D13" s="585"/>
      <c r="E13" s="14" t="s">
        <v>714</v>
      </c>
      <c r="F13" s="14" t="s">
        <v>715</v>
      </c>
      <c r="G13" s="14" t="s">
        <v>716</v>
      </c>
      <c r="H13" s="585"/>
    </row>
    <row r="14" spans="1:10" ht="30" customHeight="1">
      <c r="A14" s="175">
        <v>1</v>
      </c>
      <c r="B14" s="172" t="s">
        <v>118</v>
      </c>
      <c r="C14" s="173" t="s">
        <v>540</v>
      </c>
      <c r="D14" s="109">
        <v>0</v>
      </c>
      <c r="E14" s="109">
        <v>0</v>
      </c>
      <c r="F14" s="109">
        <v>0</v>
      </c>
      <c r="G14" s="109">
        <v>0</v>
      </c>
      <c r="H14" s="109">
        <v>0</v>
      </c>
    </row>
    <row r="15" spans="1:10" ht="35.25" customHeight="1">
      <c r="A15" s="176">
        <v>2</v>
      </c>
      <c r="B15" s="172" t="s">
        <v>119</v>
      </c>
      <c r="C15" s="173" t="s">
        <v>541</v>
      </c>
      <c r="D15" s="109">
        <v>0</v>
      </c>
      <c r="E15" s="109">
        <v>0</v>
      </c>
      <c r="F15" s="109">
        <v>0</v>
      </c>
      <c r="G15" s="109">
        <v>0</v>
      </c>
      <c r="H15" s="109">
        <v>0</v>
      </c>
    </row>
    <row r="16" spans="1:10" ht="24.95" customHeight="1">
      <c r="A16" s="175"/>
      <c r="B16" s="175"/>
      <c r="C16" s="177" t="s">
        <v>31</v>
      </c>
      <c r="D16" s="174">
        <f>SUM(D14:D15)</f>
        <v>0</v>
      </c>
      <c r="E16" s="174">
        <f>SUM(E14:E15)</f>
        <v>0</v>
      </c>
      <c r="F16" s="174">
        <f>SUM(F14:F15)</f>
        <v>0</v>
      </c>
      <c r="G16" s="174">
        <f>SUM(G14:G15)</f>
        <v>0</v>
      </c>
      <c r="H16" s="174">
        <f>SUM(H14:H15)</f>
        <v>0</v>
      </c>
    </row>
    <row r="17" spans="1:8" ht="24.95" customHeight="1">
      <c r="A17" s="590" t="s">
        <v>116</v>
      </c>
      <c r="B17" s="591"/>
      <c r="C17" s="592"/>
      <c r="D17" s="109">
        <f>ROUND(D16*0.04,2)</f>
        <v>0</v>
      </c>
      <c r="E17" s="181"/>
      <c r="F17" s="181"/>
      <c r="G17" s="181"/>
      <c r="H17" s="178"/>
    </row>
    <row r="18" spans="1:8" ht="24.95" customHeight="1">
      <c r="A18" s="590" t="s">
        <v>106</v>
      </c>
      <c r="B18" s="591"/>
      <c r="C18" s="592"/>
      <c r="D18" s="109">
        <f>ROUND(D16*0.03,2)</f>
        <v>0</v>
      </c>
      <c r="E18" s="178"/>
      <c r="F18" s="179"/>
      <c r="G18" s="178"/>
      <c r="H18" s="178"/>
    </row>
    <row r="19" spans="1:8" ht="24.95" customHeight="1">
      <c r="A19" s="593" t="s">
        <v>41</v>
      </c>
      <c r="B19" s="593"/>
      <c r="C19" s="593"/>
      <c r="D19" s="174">
        <f>SUM(D16:D18)</f>
        <v>0</v>
      </c>
      <c r="E19" s="132"/>
      <c r="F19" s="180"/>
      <c r="G19" s="132"/>
      <c r="H19" s="132"/>
    </row>
    <row r="20" spans="1:8">
      <c r="A20" s="132"/>
      <c r="B20" s="132"/>
      <c r="C20" s="132"/>
      <c r="D20" s="132"/>
      <c r="E20" s="132"/>
      <c r="F20" s="180"/>
      <c r="G20" s="132"/>
      <c r="H20" s="132"/>
    </row>
    <row r="21" spans="1:8">
      <c r="A21" s="132"/>
      <c r="B21" s="132"/>
      <c r="C21" s="132"/>
      <c r="D21" s="132"/>
      <c r="E21" s="132"/>
      <c r="F21" s="132"/>
      <c r="G21" s="132"/>
      <c r="H21" s="132"/>
    </row>
    <row r="22" spans="1:8">
      <c r="A22" s="129"/>
      <c r="B22" s="129"/>
      <c r="C22" s="129"/>
      <c r="D22" s="129"/>
      <c r="E22" s="129"/>
      <c r="F22" s="129"/>
      <c r="G22" s="129"/>
      <c r="H22" s="129"/>
    </row>
    <row r="23" spans="1:8">
      <c r="B23" s="32" t="s">
        <v>5</v>
      </c>
      <c r="C23" s="29"/>
      <c r="D23" s="22"/>
    </row>
    <row r="24" spans="1:8">
      <c r="B24" s="32"/>
      <c r="C24" s="30" t="s">
        <v>47</v>
      </c>
      <c r="D24" s="22"/>
    </row>
    <row r="25" spans="1:8">
      <c r="B25" s="27"/>
      <c r="C25" s="31"/>
      <c r="D25" s="25"/>
    </row>
    <row r="26" spans="1:8" ht="16.5">
      <c r="A26" s="22"/>
      <c r="B26" s="27"/>
      <c r="C26" s="26"/>
      <c r="D26" s="25"/>
    </row>
    <row r="27" spans="1:8">
      <c r="A27" s="574"/>
      <c r="B27" s="574"/>
      <c r="C27" s="574"/>
      <c r="D27" s="574"/>
      <c r="E27" s="574"/>
    </row>
    <row r="28" spans="1:8" ht="16.5">
      <c r="A28" s="22"/>
      <c r="B28" s="27"/>
      <c r="C28" s="26"/>
      <c r="D28" s="25"/>
    </row>
    <row r="29" spans="1:8" ht="16.5">
      <c r="A29" s="22"/>
      <c r="B29" s="27"/>
      <c r="C29" s="26"/>
      <c r="D29" s="25"/>
    </row>
    <row r="30" spans="1:8" ht="16.5">
      <c r="A30" s="22"/>
      <c r="B30" s="27"/>
      <c r="C30" s="26"/>
      <c r="D30" s="25"/>
    </row>
    <row r="31" spans="1:8" ht="16.5">
      <c r="A31" s="22"/>
      <c r="B31" s="27"/>
      <c r="C31" s="121"/>
      <c r="D31" s="25"/>
    </row>
    <row r="32" spans="1:8">
      <c r="A32" s="23"/>
      <c r="B32" s="27"/>
      <c r="C32" s="119"/>
      <c r="D32" s="22"/>
    </row>
  </sheetData>
  <mergeCells count="15">
    <mergeCell ref="A18:C18"/>
    <mergeCell ref="A19:C19"/>
    <mergeCell ref="A27:E27"/>
    <mergeCell ref="A2:H2"/>
    <mergeCell ref="A3:H3"/>
    <mergeCell ref="A8:C8"/>
    <mergeCell ref="A9:C9"/>
    <mergeCell ref="C10:G10"/>
    <mergeCell ref="A12:A13"/>
    <mergeCell ref="B12:B13"/>
    <mergeCell ref="C12:C13"/>
    <mergeCell ref="D12:D13"/>
    <mergeCell ref="E12:G12"/>
    <mergeCell ref="H12:H13"/>
    <mergeCell ref="A17:C17"/>
  </mergeCells>
  <pageMargins left="0.51181102362204722" right="0.51181102362204722" top="1.1417322834645669" bottom="0.74803149606299213" header="0.31496062992125984" footer="0.31496062992125984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V48"/>
  <sheetViews>
    <sheetView topLeftCell="A36" zoomScale="81" zoomScaleNormal="81" workbookViewId="0">
      <selection activeCell="W32" sqref="W32"/>
    </sheetView>
  </sheetViews>
  <sheetFormatPr defaultRowHeight="15"/>
  <cols>
    <col min="1" max="1" width="3.85546875" customWidth="1"/>
    <col min="3" max="3" width="42.85546875" customWidth="1"/>
    <col min="4" max="4" width="6.28515625" customWidth="1"/>
    <col min="5" max="5" width="7.5703125" customWidth="1"/>
    <col min="6" max="6" width="6.140625" customWidth="1"/>
    <col min="7" max="7" width="8" customWidth="1"/>
    <col min="8" max="8" width="8.140625" customWidth="1"/>
    <col min="14" max="14" width="9.85546875" customWidth="1"/>
    <col min="15" max="15" width="8.140625" customWidth="1"/>
    <col min="17" max="17" width="9.140625" customWidth="1"/>
    <col min="18" max="18" width="9" hidden="1" customWidth="1"/>
  </cols>
  <sheetData>
    <row r="1" spans="1:256" ht="15.75">
      <c r="A1" s="595" t="s">
        <v>118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</row>
    <row r="2" spans="1:256">
      <c r="A2" s="624" t="s">
        <v>540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</row>
    <row r="3" spans="1:256">
      <c r="A3" s="488"/>
      <c r="B3" s="488"/>
      <c r="C3" s="488"/>
      <c r="D3" s="488"/>
      <c r="E3" s="488"/>
      <c r="F3" s="488"/>
      <c r="G3" s="488" t="s">
        <v>723</v>
      </c>
      <c r="H3" s="488"/>
      <c r="I3" s="488"/>
      <c r="J3" s="488"/>
      <c r="K3" s="488"/>
      <c r="L3" s="488"/>
      <c r="M3" s="488"/>
      <c r="N3" s="488"/>
      <c r="O3" s="488"/>
      <c r="P3" s="488"/>
    </row>
    <row r="4" spans="1:256">
      <c r="A4" s="99" t="s">
        <v>707</v>
      </c>
      <c r="B4" s="186"/>
      <c r="C4" s="154"/>
      <c r="D4" s="154"/>
      <c r="E4" s="154"/>
      <c r="F4" s="75"/>
      <c r="G4" s="4"/>
      <c r="H4" s="4"/>
      <c r="I4" s="4"/>
      <c r="J4" s="4"/>
      <c r="K4" s="4"/>
      <c r="L4" s="4"/>
      <c r="M4" s="100"/>
      <c r="N4" s="100"/>
      <c r="O4" s="75"/>
      <c r="P4" s="100"/>
    </row>
    <row r="5" spans="1:256" ht="20.25">
      <c r="A5" s="75" t="s">
        <v>709</v>
      </c>
      <c r="B5" s="186"/>
      <c r="C5" s="154"/>
      <c r="D5" s="154"/>
      <c r="E5" s="154"/>
      <c r="F5" s="75"/>
      <c r="G5" s="75"/>
      <c r="H5" s="75"/>
      <c r="I5" s="75"/>
      <c r="J5" s="75"/>
      <c r="K5" s="75"/>
      <c r="L5" s="75"/>
      <c r="M5" s="155"/>
      <c r="N5" s="101"/>
      <c r="O5" s="156"/>
      <c r="P5" s="102"/>
    </row>
    <row r="6" spans="1:256">
      <c r="A6" s="73" t="s">
        <v>171</v>
      </c>
      <c r="B6" s="186"/>
      <c r="C6" s="154"/>
      <c r="D6" s="154"/>
      <c r="E6" s="154"/>
      <c r="F6" s="73"/>
      <c r="G6" s="73"/>
      <c r="H6" s="73"/>
      <c r="I6" s="73"/>
      <c r="J6" s="73"/>
      <c r="K6" s="73"/>
      <c r="L6" s="73"/>
      <c r="M6" s="75"/>
      <c r="N6" s="75"/>
      <c r="O6" s="75"/>
      <c r="P6" s="75"/>
    </row>
    <row r="7" spans="1:256">
      <c r="A7" s="73" t="s">
        <v>718</v>
      </c>
      <c r="B7" s="153"/>
      <c r="C7" s="154"/>
      <c r="D7" s="154"/>
      <c r="E7" s="154"/>
      <c r="F7" s="73"/>
      <c r="G7" s="73"/>
      <c r="H7" s="73"/>
      <c r="I7" s="73"/>
      <c r="J7" s="73"/>
      <c r="K7" s="73"/>
      <c r="L7" s="73"/>
      <c r="M7" s="74"/>
      <c r="N7" s="157"/>
      <c r="O7" s="628"/>
      <c r="P7" s="628"/>
    </row>
    <row r="8" spans="1:256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5"/>
      <c r="N8" s="75"/>
      <c r="O8" s="75"/>
      <c r="P8" s="76"/>
    </row>
    <row r="9" spans="1:256">
      <c r="A9" s="629" t="s">
        <v>11</v>
      </c>
      <c r="B9" s="616" t="s">
        <v>64</v>
      </c>
      <c r="C9" s="626" t="s">
        <v>0</v>
      </c>
      <c r="D9" s="619" t="s">
        <v>1</v>
      </c>
      <c r="E9" s="629" t="s">
        <v>2</v>
      </c>
      <c r="F9" s="631" t="s">
        <v>12</v>
      </c>
      <c r="G9" s="632"/>
      <c r="H9" s="632"/>
      <c r="I9" s="632"/>
      <c r="J9" s="632"/>
      <c r="K9" s="633"/>
      <c r="L9" s="620" t="s">
        <v>13</v>
      </c>
      <c r="M9" s="620"/>
      <c r="N9" s="620"/>
      <c r="O9" s="620"/>
      <c r="P9" s="620"/>
    </row>
    <row r="10" spans="1:256" ht="103.5" customHeight="1">
      <c r="A10" s="630"/>
      <c r="B10" s="617"/>
      <c r="C10" s="626"/>
      <c r="D10" s="619"/>
      <c r="E10" s="630"/>
      <c r="F10" s="115" t="s">
        <v>65</v>
      </c>
      <c r="G10" s="444" t="s">
        <v>640</v>
      </c>
      <c r="H10" s="115" t="s">
        <v>66</v>
      </c>
      <c r="I10" s="115" t="s">
        <v>77</v>
      </c>
      <c r="J10" s="115" t="s">
        <v>67</v>
      </c>
      <c r="K10" s="115" t="s">
        <v>68</v>
      </c>
      <c r="L10" s="115" t="s">
        <v>69</v>
      </c>
      <c r="M10" s="115" t="s">
        <v>66</v>
      </c>
      <c r="N10" s="115" t="s">
        <v>70</v>
      </c>
      <c r="O10" s="115" t="s">
        <v>67</v>
      </c>
      <c r="P10" s="115" t="s">
        <v>71</v>
      </c>
    </row>
    <row r="11" spans="1:256" ht="39.75" customHeight="1">
      <c r="A11" s="490"/>
      <c r="B11" s="490"/>
      <c r="C11" s="452" t="s">
        <v>662</v>
      </c>
      <c r="D11" s="491"/>
      <c r="E11" s="50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</row>
    <row r="12" spans="1:256" ht="24.95" customHeight="1">
      <c r="A12" s="47">
        <v>1</v>
      </c>
      <c r="B12" s="47" t="s">
        <v>539</v>
      </c>
      <c r="C12" s="566" t="s">
        <v>654</v>
      </c>
      <c r="D12" s="506" t="s">
        <v>141</v>
      </c>
      <c r="E12" s="507">
        <v>4</v>
      </c>
      <c r="F12" s="68">
        <v>0</v>
      </c>
      <c r="G12" s="68">
        <v>0</v>
      </c>
      <c r="H12" s="52">
        <v>0</v>
      </c>
      <c r="I12" s="68">
        <v>0</v>
      </c>
      <c r="J12" s="84">
        <f>H12*0.06</f>
        <v>0</v>
      </c>
      <c r="K12" s="68">
        <v>0</v>
      </c>
      <c r="L12" s="68">
        <f>ROUND(E12*F12,2)</f>
        <v>0</v>
      </c>
      <c r="M12" s="68">
        <f>H12*E12</f>
        <v>0</v>
      </c>
      <c r="N12" s="68">
        <f>ROUND(E12*I12,2)</f>
        <v>0</v>
      </c>
      <c r="O12" s="68">
        <f>ROUND(J12*E12,2)</f>
        <v>0</v>
      </c>
      <c r="P12" s="68">
        <f>ROUND(O12+N12+M12,2)</f>
        <v>0</v>
      </c>
      <c r="R12">
        <v>45</v>
      </c>
      <c r="IV12">
        <f>SUM(A12:IU12)</f>
        <v>50</v>
      </c>
    </row>
    <row r="13" spans="1:256" ht="24.95" customHeight="1">
      <c r="A13" s="47">
        <f>A12+1</f>
        <v>2</v>
      </c>
      <c r="B13" s="47" t="s">
        <v>539</v>
      </c>
      <c r="C13" s="451" t="s">
        <v>657</v>
      </c>
      <c r="D13" s="506" t="s">
        <v>141</v>
      </c>
      <c r="E13" s="507">
        <v>4</v>
      </c>
      <c r="F13" s="68">
        <v>0</v>
      </c>
      <c r="G13" s="68">
        <v>0</v>
      </c>
      <c r="H13" s="52">
        <v>0</v>
      </c>
      <c r="I13" s="68">
        <v>0</v>
      </c>
      <c r="J13" s="84">
        <f t="shared" ref="J13:J35" si="0">H13*0.06</f>
        <v>0</v>
      </c>
      <c r="K13" s="68">
        <v>0</v>
      </c>
      <c r="L13" s="68">
        <f t="shared" ref="L13:L35" si="1">ROUND(E13*F13,2)</f>
        <v>0</v>
      </c>
      <c r="M13" s="68">
        <f t="shared" ref="M13:M35" si="2">H13*E13</f>
        <v>0</v>
      </c>
      <c r="N13" s="68">
        <f t="shared" ref="N13:N35" si="3">ROUND(E13*I13,2)</f>
        <v>0</v>
      </c>
      <c r="O13" s="68">
        <f t="shared" ref="O13:O35" si="4">ROUND(J13*E13,2)</f>
        <v>0</v>
      </c>
      <c r="P13" s="68">
        <f>ROUND(O13+N13+M13,2)</f>
        <v>0</v>
      </c>
      <c r="R13" s="68">
        <v>112.38</v>
      </c>
      <c r="IV13">
        <f>SUM(A13:IU13)</f>
        <v>118.38</v>
      </c>
    </row>
    <row r="14" spans="1:256" ht="24.95" customHeight="1">
      <c r="A14" s="47">
        <f t="shared" ref="A14:A35" si="5">A13+1</f>
        <v>3</v>
      </c>
      <c r="B14" s="47" t="s">
        <v>539</v>
      </c>
      <c r="C14" s="451" t="s">
        <v>659</v>
      </c>
      <c r="D14" s="506" t="s">
        <v>141</v>
      </c>
      <c r="E14" s="507">
        <v>4</v>
      </c>
      <c r="F14" s="68">
        <v>0</v>
      </c>
      <c r="G14" s="68">
        <v>0</v>
      </c>
      <c r="H14" s="52">
        <v>0</v>
      </c>
      <c r="I14" s="68">
        <v>0</v>
      </c>
      <c r="J14" s="84">
        <f t="shared" si="0"/>
        <v>0</v>
      </c>
      <c r="K14" s="68">
        <v>0</v>
      </c>
      <c r="L14" s="68">
        <f t="shared" si="1"/>
        <v>0</v>
      </c>
      <c r="M14" s="68">
        <f t="shared" si="2"/>
        <v>0</v>
      </c>
      <c r="N14" s="68">
        <f t="shared" si="3"/>
        <v>0</v>
      </c>
      <c r="O14" s="68">
        <f t="shared" si="4"/>
        <v>0</v>
      </c>
      <c r="P14" s="68">
        <f>ROUND(O14+N14+M14,2)</f>
        <v>0</v>
      </c>
      <c r="R14" s="68">
        <v>42</v>
      </c>
      <c r="IV14">
        <f>SUM(A14:IU14)</f>
        <v>49</v>
      </c>
    </row>
    <row r="15" spans="1:256" s="129" customFormat="1" ht="24.95" customHeight="1">
      <c r="A15" s="47">
        <f t="shared" si="5"/>
        <v>4</v>
      </c>
      <c r="B15" s="47" t="s">
        <v>539</v>
      </c>
      <c r="C15" s="555" t="s">
        <v>660</v>
      </c>
      <c r="D15" s="556" t="s">
        <v>141</v>
      </c>
      <c r="E15" s="557">
        <v>4</v>
      </c>
      <c r="F15" s="68">
        <v>0</v>
      </c>
      <c r="G15" s="68">
        <v>0</v>
      </c>
      <c r="H15" s="52">
        <v>0</v>
      </c>
      <c r="I15" s="68">
        <v>0</v>
      </c>
      <c r="J15" s="84">
        <f t="shared" si="0"/>
        <v>0</v>
      </c>
      <c r="K15" s="68">
        <v>0</v>
      </c>
      <c r="L15" s="68">
        <f t="shared" si="1"/>
        <v>0</v>
      </c>
      <c r="M15" s="68">
        <f t="shared" si="2"/>
        <v>0</v>
      </c>
      <c r="N15" s="68">
        <f t="shared" si="3"/>
        <v>0</v>
      </c>
      <c r="O15" s="68">
        <f t="shared" si="4"/>
        <v>0</v>
      </c>
      <c r="P15" s="68">
        <f>ROUND(O15+N15+M15,2)</f>
        <v>0</v>
      </c>
      <c r="R15" s="558">
        <v>28.6</v>
      </c>
      <c r="IV15" s="129">
        <f>SUM(A15:IU15)</f>
        <v>36.6</v>
      </c>
    </row>
    <row r="16" spans="1:256" s="129" customFormat="1" ht="24.95" customHeight="1">
      <c r="A16" s="47">
        <f t="shared" si="5"/>
        <v>5</v>
      </c>
      <c r="B16" s="47" t="s">
        <v>539</v>
      </c>
      <c r="C16" s="555" t="s">
        <v>661</v>
      </c>
      <c r="D16" s="556" t="s">
        <v>141</v>
      </c>
      <c r="E16" s="557">
        <v>4</v>
      </c>
      <c r="F16" s="68">
        <v>0</v>
      </c>
      <c r="G16" s="68">
        <v>0</v>
      </c>
      <c r="H16" s="52">
        <v>0</v>
      </c>
      <c r="I16" s="68">
        <v>0</v>
      </c>
      <c r="J16" s="84">
        <f t="shared" si="0"/>
        <v>0</v>
      </c>
      <c r="K16" s="68">
        <v>0</v>
      </c>
      <c r="L16" s="68">
        <f t="shared" si="1"/>
        <v>0</v>
      </c>
      <c r="M16" s="68">
        <f t="shared" si="2"/>
        <v>0</v>
      </c>
      <c r="N16" s="68">
        <f t="shared" si="3"/>
        <v>0</v>
      </c>
      <c r="O16" s="68">
        <f t="shared" si="4"/>
        <v>0</v>
      </c>
      <c r="P16" s="68">
        <f>ROUND(O16+N16+M16,2)</f>
        <v>0</v>
      </c>
      <c r="R16" s="68">
        <v>5.8</v>
      </c>
      <c r="IV16" s="129">
        <f>SUM(A16:IU16)</f>
        <v>14.8</v>
      </c>
    </row>
    <row r="17" spans="1:18" s="129" customFormat="1" ht="27" customHeight="1">
      <c r="A17" s="47"/>
      <c r="B17" s="47"/>
      <c r="C17" s="559" t="s">
        <v>521</v>
      </c>
      <c r="D17" s="560"/>
      <c r="E17" s="560"/>
      <c r="F17" s="68">
        <v>0</v>
      </c>
      <c r="G17" s="68">
        <v>0</v>
      </c>
      <c r="H17" s="52">
        <v>0</v>
      </c>
      <c r="I17" s="68">
        <v>0</v>
      </c>
      <c r="J17" s="84">
        <f t="shared" si="0"/>
        <v>0</v>
      </c>
      <c r="K17" s="68">
        <v>0</v>
      </c>
      <c r="L17" s="68">
        <f t="shared" si="1"/>
        <v>0</v>
      </c>
      <c r="M17" s="68">
        <f t="shared" si="2"/>
        <v>0</v>
      </c>
      <c r="N17" s="68">
        <f t="shared" si="3"/>
        <v>0</v>
      </c>
      <c r="O17" s="68">
        <f t="shared" si="4"/>
        <v>0</v>
      </c>
      <c r="P17" s="68"/>
      <c r="R17" s="68"/>
    </row>
    <row r="18" spans="1:18" s="129" customFormat="1" ht="27" customHeight="1">
      <c r="A18" s="47">
        <f>A16+1</f>
        <v>6</v>
      </c>
      <c r="B18" s="47" t="s">
        <v>539</v>
      </c>
      <c r="C18" s="562" t="s">
        <v>522</v>
      </c>
      <c r="D18" s="560" t="s">
        <v>141</v>
      </c>
      <c r="E18" s="560">
        <v>3</v>
      </c>
      <c r="F18" s="68">
        <v>0</v>
      </c>
      <c r="G18" s="68">
        <v>0</v>
      </c>
      <c r="H18" s="52">
        <v>0</v>
      </c>
      <c r="I18" s="68">
        <v>0</v>
      </c>
      <c r="J18" s="84">
        <f t="shared" si="0"/>
        <v>0</v>
      </c>
      <c r="K18" s="68">
        <v>0</v>
      </c>
      <c r="L18" s="68">
        <f t="shared" si="1"/>
        <v>0</v>
      </c>
      <c r="M18" s="68">
        <f t="shared" si="2"/>
        <v>0</v>
      </c>
      <c r="N18" s="68">
        <f t="shared" si="3"/>
        <v>0</v>
      </c>
      <c r="O18" s="68">
        <f t="shared" si="4"/>
        <v>0</v>
      </c>
      <c r="P18" s="68">
        <f t="shared" ref="P18:P35" si="6">ROUND(O18+N18+M18,2)</f>
        <v>0</v>
      </c>
      <c r="R18" s="68">
        <v>8.01</v>
      </c>
    </row>
    <row r="19" spans="1:18" s="129" customFormat="1" ht="27" customHeight="1">
      <c r="A19" s="47"/>
      <c r="B19" s="47"/>
      <c r="C19" s="559" t="s">
        <v>334</v>
      </c>
      <c r="D19" s="560"/>
      <c r="E19" s="560"/>
      <c r="F19" s="68">
        <v>0</v>
      </c>
      <c r="G19" s="68">
        <v>0</v>
      </c>
      <c r="H19" s="52">
        <v>0</v>
      </c>
      <c r="I19" s="68">
        <v>0</v>
      </c>
      <c r="J19" s="84">
        <f t="shared" si="0"/>
        <v>0</v>
      </c>
      <c r="K19" s="68">
        <v>0</v>
      </c>
      <c r="L19" s="68">
        <f t="shared" si="1"/>
        <v>0</v>
      </c>
      <c r="M19" s="68">
        <f t="shared" si="2"/>
        <v>0</v>
      </c>
      <c r="N19" s="68">
        <f t="shared" si="3"/>
        <v>0</v>
      </c>
      <c r="O19" s="68">
        <f t="shared" si="4"/>
        <v>0</v>
      </c>
      <c r="P19" s="68"/>
      <c r="R19" s="68"/>
    </row>
    <row r="20" spans="1:18" s="129" customFormat="1" ht="27" customHeight="1">
      <c r="A20" s="47">
        <f>A18+1</f>
        <v>7</v>
      </c>
      <c r="B20" s="47" t="s">
        <v>539</v>
      </c>
      <c r="C20" s="561" t="s">
        <v>523</v>
      </c>
      <c r="D20" s="560" t="s">
        <v>8</v>
      </c>
      <c r="E20" s="560">
        <v>50</v>
      </c>
      <c r="F20" s="68">
        <v>0</v>
      </c>
      <c r="G20" s="68">
        <v>0</v>
      </c>
      <c r="H20" s="52">
        <v>0</v>
      </c>
      <c r="I20" s="68">
        <v>0</v>
      </c>
      <c r="J20" s="84">
        <f t="shared" si="0"/>
        <v>0</v>
      </c>
      <c r="K20" s="68">
        <v>0</v>
      </c>
      <c r="L20" s="68">
        <f t="shared" si="1"/>
        <v>0</v>
      </c>
      <c r="M20" s="68">
        <f t="shared" si="2"/>
        <v>0</v>
      </c>
      <c r="N20" s="68">
        <f t="shared" si="3"/>
        <v>0</v>
      </c>
      <c r="O20" s="68">
        <f t="shared" si="4"/>
        <v>0</v>
      </c>
      <c r="P20" s="68">
        <f t="shared" si="6"/>
        <v>0</v>
      </c>
      <c r="R20" s="68">
        <v>2.7</v>
      </c>
    </row>
    <row r="21" spans="1:18" s="129" customFormat="1" ht="27" customHeight="1">
      <c r="A21" s="47">
        <f t="shared" si="5"/>
        <v>8</v>
      </c>
      <c r="B21" s="47" t="s">
        <v>539</v>
      </c>
      <c r="C21" s="561" t="s">
        <v>524</v>
      </c>
      <c r="D21" s="560" t="s">
        <v>8</v>
      </c>
      <c r="E21" s="560">
        <v>89</v>
      </c>
      <c r="F21" s="68">
        <v>0</v>
      </c>
      <c r="G21" s="68">
        <v>0</v>
      </c>
      <c r="H21" s="52">
        <v>0</v>
      </c>
      <c r="I21" s="68">
        <v>0</v>
      </c>
      <c r="J21" s="84">
        <f t="shared" si="0"/>
        <v>0</v>
      </c>
      <c r="K21" s="68">
        <v>0</v>
      </c>
      <c r="L21" s="68">
        <f t="shared" si="1"/>
        <v>0</v>
      </c>
      <c r="M21" s="68">
        <f t="shared" si="2"/>
        <v>0</v>
      </c>
      <c r="N21" s="68">
        <f t="shared" si="3"/>
        <v>0</v>
      </c>
      <c r="O21" s="68">
        <f t="shared" si="4"/>
        <v>0</v>
      </c>
      <c r="P21" s="68">
        <f t="shared" si="6"/>
        <v>0</v>
      </c>
      <c r="R21" s="68">
        <v>1</v>
      </c>
    </row>
    <row r="22" spans="1:18" s="129" customFormat="1" ht="27" customHeight="1">
      <c r="A22" s="47"/>
      <c r="B22" s="47"/>
      <c r="C22" s="559" t="s">
        <v>526</v>
      </c>
      <c r="D22" s="560"/>
      <c r="E22" s="560"/>
      <c r="F22" s="68">
        <v>0</v>
      </c>
      <c r="G22" s="68">
        <v>0</v>
      </c>
      <c r="H22" s="52">
        <v>0</v>
      </c>
      <c r="I22" s="68">
        <v>0</v>
      </c>
      <c r="J22" s="84">
        <f t="shared" si="0"/>
        <v>0</v>
      </c>
      <c r="K22" s="68">
        <v>0</v>
      </c>
      <c r="L22" s="68">
        <f t="shared" si="1"/>
        <v>0</v>
      </c>
      <c r="M22" s="68">
        <f t="shared" si="2"/>
        <v>0</v>
      </c>
      <c r="N22" s="68">
        <f t="shared" si="3"/>
        <v>0</v>
      </c>
      <c r="O22" s="68">
        <f t="shared" si="4"/>
        <v>0</v>
      </c>
      <c r="P22" s="68"/>
      <c r="R22" s="68"/>
    </row>
    <row r="23" spans="1:18" s="129" customFormat="1" ht="27" customHeight="1">
      <c r="A23" s="47">
        <f>A21+1</f>
        <v>9</v>
      </c>
      <c r="B23" s="47" t="s">
        <v>539</v>
      </c>
      <c r="C23" s="567" t="s">
        <v>527</v>
      </c>
      <c r="D23" s="560" t="s">
        <v>8</v>
      </c>
      <c r="E23" s="563">
        <v>95</v>
      </c>
      <c r="F23" s="68">
        <v>0</v>
      </c>
      <c r="G23" s="68">
        <v>0</v>
      </c>
      <c r="H23" s="52">
        <v>0</v>
      </c>
      <c r="I23" s="68">
        <v>0</v>
      </c>
      <c r="J23" s="84">
        <f t="shared" si="0"/>
        <v>0</v>
      </c>
      <c r="K23" s="68">
        <v>0</v>
      </c>
      <c r="L23" s="68">
        <f t="shared" si="1"/>
        <v>0</v>
      </c>
      <c r="M23" s="68">
        <f t="shared" si="2"/>
        <v>0</v>
      </c>
      <c r="N23" s="68">
        <f t="shared" si="3"/>
        <v>0</v>
      </c>
      <c r="O23" s="68">
        <f t="shared" si="4"/>
        <v>0</v>
      </c>
      <c r="P23" s="68">
        <f t="shared" si="6"/>
        <v>0</v>
      </c>
      <c r="R23" s="68">
        <v>4.3499999999999996</v>
      </c>
    </row>
    <row r="24" spans="1:18" s="129" customFormat="1" ht="27" customHeight="1">
      <c r="A24" s="47">
        <f t="shared" si="5"/>
        <v>10</v>
      </c>
      <c r="B24" s="47" t="s">
        <v>539</v>
      </c>
      <c r="C24" s="567" t="s">
        <v>528</v>
      </c>
      <c r="D24" s="560" t="s">
        <v>8</v>
      </c>
      <c r="E24" s="563">
        <v>175</v>
      </c>
      <c r="F24" s="68">
        <v>0</v>
      </c>
      <c r="G24" s="68">
        <v>0</v>
      </c>
      <c r="H24" s="52">
        <v>0</v>
      </c>
      <c r="I24" s="68">
        <v>0</v>
      </c>
      <c r="J24" s="84">
        <f t="shared" si="0"/>
        <v>0</v>
      </c>
      <c r="K24" s="68">
        <v>0</v>
      </c>
      <c r="L24" s="68">
        <f t="shared" si="1"/>
        <v>0</v>
      </c>
      <c r="M24" s="68">
        <f t="shared" si="2"/>
        <v>0</v>
      </c>
      <c r="N24" s="68">
        <f t="shared" si="3"/>
        <v>0</v>
      </c>
      <c r="O24" s="68">
        <f t="shared" si="4"/>
        <v>0</v>
      </c>
      <c r="P24" s="68">
        <f t="shared" si="6"/>
        <v>0</v>
      </c>
      <c r="R24" s="68">
        <v>0.72</v>
      </c>
    </row>
    <row r="25" spans="1:18" s="129" customFormat="1" ht="27" customHeight="1">
      <c r="A25" s="47">
        <f t="shared" si="5"/>
        <v>11</v>
      </c>
      <c r="B25" s="47" t="s">
        <v>539</v>
      </c>
      <c r="C25" s="567" t="s">
        <v>529</v>
      </c>
      <c r="D25" s="560" t="s">
        <v>8</v>
      </c>
      <c r="E25" s="563">
        <v>80</v>
      </c>
      <c r="F25" s="68">
        <v>0</v>
      </c>
      <c r="G25" s="68">
        <v>0</v>
      </c>
      <c r="H25" s="52">
        <v>0</v>
      </c>
      <c r="I25" s="68">
        <v>0</v>
      </c>
      <c r="J25" s="84">
        <f t="shared" si="0"/>
        <v>0</v>
      </c>
      <c r="K25" s="68">
        <v>0</v>
      </c>
      <c r="L25" s="68">
        <f t="shared" si="1"/>
        <v>0</v>
      </c>
      <c r="M25" s="68">
        <f t="shared" si="2"/>
        <v>0</v>
      </c>
      <c r="N25" s="68">
        <f t="shared" si="3"/>
        <v>0</v>
      </c>
      <c r="O25" s="68">
        <f t="shared" si="4"/>
        <v>0</v>
      </c>
      <c r="P25" s="68">
        <f t="shared" si="6"/>
        <v>0</v>
      </c>
      <c r="R25" s="68">
        <v>0.66</v>
      </c>
    </row>
    <row r="26" spans="1:18" s="129" customFormat="1" ht="27" customHeight="1">
      <c r="A26" s="47"/>
      <c r="B26" s="47"/>
      <c r="C26" s="568" t="s">
        <v>530</v>
      </c>
      <c r="D26" s="564"/>
      <c r="E26" s="549"/>
      <c r="F26" s="68">
        <v>0</v>
      </c>
      <c r="G26" s="68">
        <v>0</v>
      </c>
      <c r="H26" s="52">
        <v>0</v>
      </c>
      <c r="I26" s="68">
        <v>0</v>
      </c>
      <c r="J26" s="84">
        <f t="shared" si="0"/>
        <v>0</v>
      </c>
      <c r="K26" s="68">
        <v>0</v>
      </c>
      <c r="L26" s="68">
        <f t="shared" si="1"/>
        <v>0</v>
      </c>
      <c r="M26" s="68">
        <f t="shared" si="2"/>
        <v>0</v>
      </c>
      <c r="N26" s="68">
        <f t="shared" si="3"/>
        <v>0</v>
      </c>
      <c r="O26" s="68">
        <f t="shared" si="4"/>
        <v>0</v>
      </c>
      <c r="P26" s="68"/>
      <c r="R26" s="68"/>
    </row>
    <row r="27" spans="1:18" s="129" customFormat="1" ht="27" customHeight="1">
      <c r="A27" s="47">
        <f>A25+1</f>
        <v>12</v>
      </c>
      <c r="B27" s="47" t="s">
        <v>539</v>
      </c>
      <c r="C27" s="569" t="s">
        <v>531</v>
      </c>
      <c r="D27" s="549" t="s">
        <v>141</v>
      </c>
      <c r="E27" s="549">
        <v>12</v>
      </c>
      <c r="F27" s="68">
        <v>0</v>
      </c>
      <c r="G27" s="68">
        <v>0</v>
      </c>
      <c r="H27" s="52">
        <v>0</v>
      </c>
      <c r="I27" s="68">
        <v>0</v>
      </c>
      <c r="J27" s="84">
        <f t="shared" si="0"/>
        <v>0</v>
      </c>
      <c r="K27" s="68">
        <v>0</v>
      </c>
      <c r="L27" s="68">
        <f t="shared" si="1"/>
        <v>0</v>
      </c>
      <c r="M27" s="68">
        <f t="shared" si="2"/>
        <v>0</v>
      </c>
      <c r="N27" s="68">
        <f t="shared" si="3"/>
        <v>0</v>
      </c>
      <c r="O27" s="68">
        <f t="shared" si="4"/>
        <v>0</v>
      </c>
      <c r="P27" s="68">
        <f t="shared" si="6"/>
        <v>0</v>
      </c>
      <c r="R27" s="68">
        <v>9.1999999999999993</v>
      </c>
    </row>
    <row r="28" spans="1:18" s="129" customFormat="1" ht="27" customHeight="1">
      <c r="A28" s="47">
        <f t="shared" si="5"/>
        <v>13</v>
      </c>
      <c r="B28" s="47" t="s">
        <v>539</v>
      </c>
      <c r="C28" s="569" t="s">
        <v>532</v>
      </c>
      <c r="D28" s="549" t="s">
        <v>141</v>
      </c>
      <c r="E28" s="549">
        <v>36</v>
      </c>
      <c r="F28" s="68">
        <v>0</v>
      </c>
      <c r="G28" s="68">
        <v>0</v>
      </c>
      <c r="H28" s="52">
        <v>0</v>
      </c>
      <c r="I28" s="68">
        <v>0</v>
      </c>
      <c r="J28" s="84">
        <f t="shared" si="0"/>
        <v>0</v>
      </c>
      <c r="K28" s="68">
        <v>0</v>
      </c>
      <c r="L28" s="68">
        <f t="shared" si="1"/>
        <v>0</v>
      </c>
      <c r="M28" s="68">
        <f t="shared" si="2"/>
        <v>0</v>
      </c>
      <c r="N28" s="68">
        <f t="shared" si="3"/>
        <v>0</v>
      </c>
      <c r="O28" s="68">
        <f t="shared" si="4"/>
        <v>0</v>
      </c>
      <c r="P28" s="68">
        <f t="shared" si="6"/>
        <v>0</v>
      </c>
      <c r="R28" s="68">
        <v>8.9</v>
      </c>
    </row>
    <row r="29" spans="1:18" s="129" customFormat="1" ht="27" customHeight="1">
      <c r="A29" s="47">
        <f t="shared" si="5"/>
        <v>14</v>
      </c>
      <c r="B29" s="47" t="s">
        <v>539</v>
      </c>
      <c r="C29" s="569" t="s">
        <v>533</v>
      </c>
      <c r="D29" s="549" t="s">
        <v>141</v>
      </c>
      <c r="E29" s="549">
        <v>12</v>
      </c>
      <c r="F29" s="68">
        <v>0</v>
      </c>
      <c r="G29" s="68">
        <v>0</v>
      </c>
      <c r="H29" s="52">
        <v>0</v>
      </c>
      <c r="I29" s="68">
        <v>0</v>
      </c>
      <c r="J29" s="84">
        <f t="shared" si="0"/>
        <v>0</v>
      </c>
      <c r="K29" s="68">
        <v>0</v>
      </c>
      <c r="L29" s="68">
        <f t="shared" si="1"/>
        <v>0</v>
      </c>
      <c r="M29" s="68">
        <f t="shared" si="2"/>
        <v>0</v>
      </c>
      <c r="N29" s="68">
        <f t="shared" si="3"/>
        <v>0</v>
      </c>
      <c r="O29" s="68">
        <f t="shared" si="4"/>
        <v>0</v>
      </c>
      <c r="P29" s="68">
        <f t="shared" si="6"/>
        <v>0</v>
      </c>
      <c r="R29" s="68">
        <v>3.2</v>
      </c>
    </row>
    <row r="30" spans="1:18" s="129" customFormat="1" ht="27" customHeight="1">
      <c r="A30" s="47">
        <f t="shared" si="5"/>
        <v>15</v>
      </c>
      <c r="B30" s="47" t="s">
        <v>539</v>
      </c>
      <c r="C30" s="569" t="s">
        <v>534</v>
      </c>
      <c r="D30" s="549" t="s">
        <v>8</v>
      </c>
      <c r="E30" s="550">
        <v>65</v>
      </c>
      <c r="F30" s="68">
        <v>0</v>
      </c>
      <c r="G30" s="68">
        <v>0</v>
      </c>
      <c r="H30" s="52">
        <v>0</v>
      </c>
      <c r="I30" s="68">
        <v>0</v>
      </c>
      <c r="J30" s="84">
        <f t="shared" si="0"/>
        <v>0</v>
      </c>
      <c r="K30" s="68">
        <v>0</v>
      </c>
      <c r="L30" s="68">
        <f t="shared" si="1"/>
        <v>0</v>
      </c>
      <c r="M30" s="68">
        <f t="shared" si="2"/>
        <v>0</v>
      </c>
      <c r="N30" s="68">
        <f t="shared" si="3"/>
        <v>0</v>
      </c>
      <c r="O30" s="68">
        <f t="shared" si="4"/>
        <v>0</v>
      </c>
      <c r="P30" s="68">
        <f t="shared" si="6"/>
        <v>0</v>
      </c>
      <c r="R30" s="68">
        <v>1.39</v>
      </c>
    </row>
    <row r="31" spans="1:18" s="129" customFormat="1" ht="27" customHeight="1">
      <c r="A31" s="47">
        <f t="shared" si="5"/>
        <v>16</v>
      </c>
      <c r="B31" s="47" t="s">
        <v>539</v>
      </c>
      <c r="C31" s="569" t="s">
        <v>535</v>
      </c>
      <c r="D31" s="549" t="s">
        <v>75</v>
      </c>
      <c r="E31" s="549">
        <v>2</v>
      </c>
      <c r="F31" s="68">
        <v>0</v>
      </c>
      <c r="G31" s="68">
        <v>0</v>
      </c>
      <c r="H31" s="52">
        <v>0</v>
      </c>
      <c r="I31" s="68">
        <v>0</v>
      </c>
      <c r="J31" s="84">
        <f t="shared" si="0"/>
        <v>0</v>
      </c>
      <c r="K31" s="68">
        <v>0</v>
      </c>
      <c r="L31" s="68">
        <f t="shared" si="1"/>
        <v>0</v>
      </c>
      <c r="M31" s="68">
        <f t="shared" si="2"/>
        <v>0</v>
      </c>
      <c r="N31" s="68">
        <f t="shared" si="3"/>
        <v>0</v>
      </c>
      <c r="O31" s="68">
        <f t="shared" si="4"/>
        <v>0</v>
      </c>
      <c r="P31" s="68">
        <f t="shared" si="6"/>
        <v>0</v>
      </c>
      <c r="R31" s="68">
        <v>7.6</v>
      </c>
    </row>
    <row r="32" spans="1:18" s="129" customFormat="1" ht="27" customHeight="1">
      <c r="A32" s="47"/>
      <c r="B32" s="47"/>
      <c r="C32" s="570" t="s">
        <v>536</v>
      </c>
      <c r="D32" s="564"/>
      <c r="E32" s="564"/>
      <c r="F32" s="68">
        <v>0</v>
      </c>
      <c r="G32" s="68">
        <v>0</v>
      </c>
      <c r="H32" s="52">
        <v>0</v>
      </c>
      <c r="I32" s="68">
        <v>0</v>
      </c>
      <c r="J32" s="84">
        <f t="shared" si="0"/>
        <v>0</v>
      </c>
      <c r="K32" s="68">
        <v>0</v>
      </c>
      <c r="L32" s="68">
        <f t="shared" si="1"/>
        <v>0</v>
      </c>
      <c r="M32" s="68">
        <f t="shared" si="2"/>
        <v>0</v>
      </c>
      <c r="N32" s="68">
        <f t="shared" si="3"/>
        <v>0</v>
      </c>
      <c r="O32" s="68">
        <f t="shared" si="4"/>
        <v>0</v>
      </c>
      <c r="P32" s="68"/>
      <c r="R32" s="68"/>
    </row>
    <row r="33" spans="1:18" s="129" customFormat="1" ht="27" customHeight="1">
      <c r="A33" s="47">
        <f>A31+1</f>
        <v>17</v>
      </c>
      <c r="B33" s="47" t="s">
        <v>539</v>
      </c>
      <c r="C33" s="571" t="s">
        <v>537</v>
      </c>
      <c r="D33" s="549" t="s">
        <v>75</v>
      </c>
      <c r="E33" s="560">
        <v>1</v>
      </c>
      <c r="F33" s="68">
        <v>0</v>
      </c>
      <c r="G33" s="68">
        <v>0</v>
      </c>
      <c r="H33" s="52">
        <v>0</v>
      </c>
      <c r="I33" s="68">
        <v>0</v>
      </c>
      <c r="J33" s="84">
        <f t="shared" si="0"/>
        <v>0</v>
      </c>
      <c r="K33" s="68">
        <v>0</v>
      </c>
      <c r="L33" s="68">
        <f t="shared" si="1"/>
        <v>0</v>
      </c>
      <c r="M33" s="68">
        <f t="shared" si="2"/>
        <v>0</v>
      </c>
      <c r="N33" s="68">
        <f t="shared" si="3"/>
        <v>0</v>
      </c>
      <c r="O33" s="68">
        <f t="shared" si="4"/>
        <v>0</v>
      </c>
      <c r="P33" s="68">
        <f t="shared" si="6"/>
        <v>0</v>
      </c>
      <c r="R33" s="68">
        <v>85</v>
      </c>
    </row>
    <row r="34" spans="1:18" s="129" customFormat="1" ht="27" customHeight="1">
      <c r="A34" s="47">
        <f t="shared" si="5"/>
        <v>18</v>
      </c>
      <c r="B34" s="47" t="s">
        <v>539</v>
      </c>
      <c r="C34" s="571" t="s">
        <v>157</v>
      </c>
      <c r="D34" s="549" t="s">
        <v>75</v>
      </c>
      <c r="E34" s="560">
        <v>1</v>
      </c>
      <c r="F34" s="68">
        <v>0</v>
      </c>
      <c r="G34" s="68">
        <v>0</v>
      </c>
      <c r="H34" s="52">
        <v>0</v>
      </c>
      <c r="I34" s="68">
        <v>0</v>
      </c>
      <c r="J34" s="84">
        <f t="shared" si="0"/>
        <v>0</v>
      </c>
      <c r="K34" s="68">
        <v>0</v>
      </c>
      <c r="L34" s="68">
        <f t="shared" si="1"/>
        <v>0</v>
      </c>
      <c r="M34" s="68">
        <f t="shared" si="2"/>
        <v>0</v>
      </c>
      <c r="N34" s="68">
        <f t="shared" si="3"/>
        <v>0</v>
      </c>
      <c r="O34" s="68">
        <f t="shared" si="4"/>
        <v>0</v>
      </c>
      <c r="P34" s="68">
        <f t="shared" si="6"/>
        <v>0</v>
      </c>
      <c r="R34" s="68">
        <v>145</v>
      </c>
    </row>
    <row r="35" spans="1:18" s="129" customFormat="1" ht="27" customHeight="1">
      <c r="A35" s="47">
        <f t="shared" si="5"/>
        <v>19</v>
      </c>
      <c r="B35" s="47" t="s">
        <v>539</v>
      </c>
      <c r="C35" s="572" t="s">
        <v>538</v>
      </c>
      <c r="D35" s="564" t="s">
        <v>8</v>
      </c>
      <c r="E35" s="550">
        <v>242</v>
      </c>
      <c r="F35" s="68">
        <v>0</v>
      </c>
      <c r="G35" s="68">
        <v>0</v>
      </c>
      <c r="H35" s="52">
        <v>0</v>
      </c>
      <c r="I35" s="68">
        <v>0</v>
      </c>
      <c r="J35" s="84">
        <f t="shared" si="0"/>
        <v>0</v>
      </c>
      <c r="K35" s="68">
        <v>0</v>
      </c>
      <c r="L35" s="68">
        <f t="shared" si="1"/>
        <v>0</v>
      </c>
      <c r="M35" s="68">
        <f t="shared" si="2"/>
        <v>0</v>
      </c>
      <c r="N35" s="68">
        <f t="shared" si="3"/>
        <v>0</v>
      </c>
      <c r="O35" s="68">
        <f t="shared" si="4"/>
        <v>0</v>
      </c>
      <c r="P35" s="68">
        <f t="shared" si="6"/>
        <v>0</v>
      </c>
      <c r="R35" s="68"/>
    </row>
    <row r="36" spans="1:18" ht="20.100000000000001" customHeight="1">
      <c r="A36" s="597" t="s">
        <v>32</v>
      </c>
      <c r="B36" s="597"/>
      <c r="C36" s="597"/>
      <c r="D36" s="597"/>
      <c r="E36" s="597"/>
      <c r="F36" s="597"/>
      <c r="G36" s="597"/>
      <c r="H36" s="597"/>
      <c r="I36" s="597"/>
      <c r="J36" s="597"/>
      <c r="K36" s="71"/>
      <c r="L36" s="71">
        <f>SUM(L12:L35)</f>
        <v>0</v>
      </c>
      <c r="M36" s="71">
        <f>SUM(M12:M35)</f>
        <v>0</v>
      </c>
      <c r="N36" s="71">
        <f>SUM(N12:N35)</f>
        <v>0</v>
      </c>
      <c r="O36" s="71">
        <f>SUM(O12:O35)</f>
        <v>0</v>
      </c>
      <c r="P36" s="72">
        <f>ROUND(M36+N36+O36,2)</f>
        <v>0</v>
      </c>
    </row>
    <row r="42" spans="1:18">
      <c r="C42" s="492" t="s">
        <v>5</v>
      </c>
      <c r="D42" s="120"/>
      <c r="E42" s="123"/>
      <c r="F42" s="122"/>
      <c r="G42" s="120"/>
      <c r="H42" s="123"/>
    </row>
    <row r="43" spans="1:18">
      <c r="C43" s="32"/>
      <c r="D43" s="119" t="s">
        <v>84</v>
      </c>
      <c r="E43" s="22"/>
    </row>
    <row r="44" spans="1:18">
      <c r="C44" s="27"/>
      <c r="D44" s="31"/>
      <c r="E44" s="25"/>
    </row>
    <row r="45" spans="1:18" ht="16.5">
      <c r="C45" s="27"/>
      <c r="D45" s="26"/>
      <c r="E45" s="25"/>
    </row>
    <row r="46" spans="1:18" ht="16.5">
      <c r="C46" s="27"/>
      <c r="D46" s="121"/>
      <c r="E46" s="25"/>
      <c r="G46" s="124"/>
      <c r="H46" s="124"/>
    </row>
    <row r="47" spans="1:18">
      <c r="C47" s="27"/>
      <c r="D47" s="119"/>
      <c r="E47" s="22"/>
    </row>
    <row r="48" spans="1:18">
      <c r="C48" s="27"/>
      <c r="D48" s="31"/>
      <c r="E48" s="22"/>
    </row>
  </sheetData>
  <mergeCells count="11">
    <mergeCell ref="E9:E10"/>
    <mergeCell ref="F9:K9"/>
    <mergeCell ref="L9:P9"/>
    <mergeCell ref="A36:J36"/>
    <mergeCell ref="A1:P1"/>
    <mergeCell ref="A2:P2"/>
    <mergeCell ref="O7:P7"/>
    <mergeCell ref="A9:A10"/>
    <mergeCell ref="B9:B10"/>
    <mergeCell ref="C9:C10"/>
    <mergeCell ref="D9:D10"/>
  </mergeCells>
  <conditionalFormatting sqref="R13:R14 R17:R35 I12:I35">
    <cfRule type="cellIs" dxfId="33" priority="3" stopIfTrue="1" operator="equal">
      <formula>0</formula>
    </cfRule>
  </conditionalFormatting>
  <conditionalFormatting sqref="R16">
    <cfRule type="cellIs" dxfId="32" priority="1" stopIfTrue="1" operator="equal">
      <formula>0</formula>
    </cfRule>
  </conditionalFormatting>
  <pageMargins left="0.39370078740157483" right="0.51181102362204722" top="0.39370078740157483" bottom="0.51181102362204722" header="0.31496062992125984" footer="0.31496062992125984"/>
  <pageSetup paperSize="9" scale="8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K40"/>
  <sheetViews>
    <sheetView zoomScale="84" zoomScaleNormal="84" workbookViewId="0">
      <selection activeCell="H24" sqref="H24"/>
    </sheetView>
  </sheetViews>
  <sheetFormatPr defaultRowHeight="15"/>
  <cols>
    <col min="1" max="1" width="5.140625" customWidth="1"/>
    <col min="2" max="2" width="11.140625" customWidth="1"/>
    <col min="3" max="3" width="31.5703125" customWidth="1"/>
    <col min="4" max="4" width="10" customWidth="1"/>
    <col min="5" max="5" width="9.28515625" bestFit="1" customWidth="1"/>
    <col min="6" max="6" width="10.42578125" customWidth="1"/>
    <col min="9" max="9" width="9.5703125" bestFit="1" customWidth="1"/>
    <col min="11" max="11" width="9.5703125" bestFit="1" customWidth="1"/>
  </cols>
  <sheetData>
    <row r="2" spans="1:10" ht="33.75" customHeight="1">
      <c r="A2" s="586" t="s">
        <v>620</v>
      </c>
      <c r="B2" s="586"/>
      <c r="C2" s="586"/>
      <c r="D2" s="586"/>
      <c r="E2" s="586"/>
      <c r="F2" s="586"/>
      <c r="G2" s="586"/>
      <c r="H2" s="586"/>
    </row>
    <row r="3" spans="1:10">
      <c r="A3" s="587" t="s">
        <v>679</v>
      </c>
      <c r="B3" s="587"/>
      <c r="C3" s="587"/>
      <c r="D3" s="587"/>
      <c r="E3" s="587"/>
      <c r="F3" s="587"/>
      <c r="G3" s="587"/>
      <c r="H3" s="587"/>
    </row>
    <row r="4" spans="1:10">
      <c r="A4" s="17"/>
      <c r="B4" s="17"/>
      <c r="C4" s="17"/>
      <c r="D4" s="17"/>
      <c r="E4" s="17"/>
      <c r="F4" s="17"/>
      <c r="G4" s="17"/>
      <c r="H4" s="17"/>
    </row>
    <row r="5" spans="1:10">
      <c r="A5" s="99" t="s">
        <v>707</v>
      </c>
      <c r="B5" s="186"/>
      <c r="C5" s="154"/>
      <c r="D5" s="154"/>
      <c r="E5" s="154"/>
      <c r="F5" s="75"/>
      <c r="G5" s="4"/>
      <c r="H5" s="4"/>
      <c r="I5" s="4"/>
      <c r="J5" s="4"/>
    </row>
    <row r="6" spans="1:10">
      <c r="A6" s="75" t="s">
        <v>176</v>
      </c>
      <c r="B6" s="186"/>
      <c r="C6" s="154"/>
      <c r="D6" s="154"/>
      <c r="E6" s="154"/>
      <c r="F6" s="75"/>
      <c r="G6" s="4"/>
      <c r="H6" s="17"/>
    </row>
    <row r="7" spans="1:10">
      <c r="A7" s="73" t="s">
        <v>171</v>
      </c>
      <c r="B7" s="186"/>
      <c r="C7" s="154"/>
      <c r="D7" s="154"/>
      <c r="E7" s="154"/>
      <c r="F7" s="73"/>
      <c r="G7" s="9"/>
      <c r="H7" s="17"/>
    </row>
    <row r="8" spans="1:10">
      <c r="A8" s="73" t="s">
        <v>718</v>
      </c>
      <c r="B8" s="153"/>
      <c r="C8" s="154"/>
      <c r="D8" s="154"/>
      <c r="E8" s="154"/>
      <c r="F8" s="154"/>
      <c r="G8" s="154"/>
      <c r="H8" s="17"/>
    </row>
    <row r="9" spans="1:10" ht="15" customHeight="1">
      <c r="A9" s="588" t="s">
        <v>680</v>
      </c>
      <c r="B9" s="588"/>
      <c r="C9" s="588"/>
      <c r="D9" s="508"/>
      <c r="E9" s="182"/>
      <c r="F9" s="182"/>
      <c r="G9" s="182"/>
      <c r="H9" s="11"/>
    </row>
    <row r="10" spans="1:10" ht="15" customHeight="1">
      <c r="A10" s="588" t="s">
        <v>681</v>
      </c>
      <c r="B10" s="588"/>
      <c r="C10" s="588"/>
      <c r="D10" s="508"/>
      <c r="E10" s="182"/>
      <c r="F10" s="182"/>
      <c r="G10" s="182"/>
      <c r="H10" s="11"/>
    </row>
    <row r="11" spans="1:10">
      <c r="A11" s="183"/>
      <c r="B11" s="183"/>
      <c r="C11" s="589"/>
      <c r="D11" s="589"/>
      <c r="E11" s="589"/>
      <c r="F11" s="589"/>
      <c r="G11" s="589"/>
      <c r="H11" s="12"/>
    </row>
    <row r="12" spans="1:10" ht="28.5" customHeight="1">
      <c r="A12" s="13"/>
      <c r="B12" s="13"/>
      <c r="C12" s="13"/>
      <c r="D12" s="13"/>
      <c r="E12" s="13"/>
      <c r="F12" s="13"/>
      <c r="G12" s="13"/>
      <c r="H12" s="13"/>
    </row>
    <row r="13" spans="1:10" ht="39.950000000000003" customHeight="1">
      <c r="A13" s="585" t="s">
        <v>34</v>
      </c>
      <c r="B13" s="585" t="s">
        <v>35</v>
      </c>
      <c r="C13" s="585" t="s">
        <v>713</v>
      </c>
      <c r="D13" s="585" t="s">
        <v>717</v>
      </c>
      <c r="E13" s="594" t="s">
        <v>36</v>
      </c>
      <c r="F13" s="594"/>
      <c r="G13" s="594"/>
      <c r="H13" s="585" t="s">
        <v>37</v>
      </c>
    </row>
    <row r="14" spans="1:10" ht="26.1" customHeight="1">
      <c r="A14" s="585"/>
      <c r="B14" s="585"/>
      <c r="C14" s="585"/>
      <c r="D14" s="585"/>
      <c r="E14" s="14" t="s">
        <v>714</v>
      </c>
      <c r="F14" s="14" t="s">
        <v>715</v>
      </c>
      <c r="G14" s="14" t="s">
        <v>716</v>
      </c>
      <c r="H14" s="585"/>
    </row>
    <row r="15" spans="1:10" ht="26.1" customHeight="1">
      <c r="A15" s="18">
        <v>1</v>
      </c>
      <c r="B15" s="172" t="s">
        <v>86</v>
      </c>
      <c r="C15" s="173" t="s">
        <v>10</v>
      </c>
      <c r="D15" s="109">
        <v>0</v>
      </c>
      <c r="E15" s="109">
        <v>0</v>
      </c>
      <c r="F15" s="109">
        <v>0</v>
      </c>
      <c r="G15" s="109">
        <v>0</v>
      </c>
      <c r="H15" s="109">
        <v>0</v>
      </c>
    </row>
    <row r="16" spans="1:10" ht="26.1" customHeight="1">
      <c r="A16" s="18">
        <v>2</v>
      </c>
      <c r="B16" s="172" t="s">
        <v>87</v>
      </c>
      <c r="C16" s="173" t="s">
        <v>38</v>
      </c>
      <c r="D16" s="109">
        <v>0</v>
      </c>
      <c r="E16" s="109">
        <v>0</v>
      </c>
      <c r="F16" s="109">
        <v>0</v>
      </c>
      <c r="G16" s="109">
        <v>0</v>
      </c>
      <c r="H16" s="109">
        <v>0</v>
      </c>
    </row>
    <row r="17" spans="1:11" ht="26.1" customHeight="1">
      <c r="A17" s="18">
        <v>3</v>
      </c>
      <c r="B17" s="172" t="s">
        <v>88</v>
      </c>
      <c r="C17" s="173" t="s">
        <v>249</v>
      </c>
      <c r="D17" s="109">
        <v>0</v>
      </c>
      <c r="E17" s="109">
        <v>0</v>
      </c>
      <c r="F17" s="109">
        <v>0</v>
      </c>
      <c r="G17" s="109">
        <v>0</v>
      </c>
      <c r="H17" s="109">
        <v>0</v>
      </c>
    </row>
    <row r="18" spans="1:11" ht="26.1" customHeight="1">
      <c r="A18" s="18">
        <v>4</v>
      </c>
      <c r="B18" s="172" t="s">
        <v>89</v>
      </c>
      <c r="C18" s="173" t="s">
        <v>117</v>
      </c>
      <c r="D18" s="109">
        <v>0</v>
      </c>
      <c r="E18" s="109">
        <v>0</v>
      </c>
      <c r="F18" s="109">
        <v>0</v>
      </c>
      <c r="G18" s="109">
        <v>0</v>
      </c>
      <c r="H18" s="109">
        <v>0</v>
      </c>
    </row>
    <row r="19" spans="1:11" s="129" customFormat="1" ht="26.1" customHeight="1">
      <c r="A19" s="18">
        <v>5</v>
      </c>
      <c r="B19" s="172" t="s">
        <v>90</v>
      </c>
      <c r="C19" s="173" t="s">
        <v>304</v>
      </c>
      <c r="D19" s="109">
        <v>0</v>
      </c>
      <c r="E19" s="109">
        <v>0</v>
      </c>
      <c r="F19" s="109">
        <v>0</v>
      </c>
      <c r="G19" s="109">
        <v>0</v>
      </c>
      <c r="H19" s="109">
        <v>0</v>
      </c>
    </row>
    <row r="20" spans="1:11" s="129" customFormat="1" ht="26.1" customHeight="1">
      <c r="A20" s="18">
        <v>6</v>
      </c>
      <c r="B20" s="172" t="s">
        <v>91</v>
      </c>
      <c r="C20" s="173" t="s">
        <v>305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187"/>
    </row>
    <row r="21" spans="1:11" s="129" customFormat="1" ht="26.1" customHeight="1">
      <c r="A21" s="175"/>
      <c r="B21" s="175"/>
      <c r="C21" s="177" t="s">
        <v>31</v>
      </c>
      <c r="D21" s="174">
        <f>SUM(D14:D20)</f>
        <v>0</v>
      </c>
      <c r="E21" s="174">
        <f>SUM(E14:E20)</f>
        <v>0</v>
      </c>
      <c r="F21" s="174">
        <f>SUM(F14:F20)</f>
        <v>0</v>
      </c>
      <c r="G21" s="174">
        <f>SUM(G14:G20)</f>
        <v>0</v>
      </c>
      <c r="H21" s="174">
        <f>SUM(H14:H20)</f>
        <v>0</v>
      </c>
    </row>
    <row r="22" spans="1:11" s="129" customFormat="1" ht="18" customHeight="1">
      <c r="A22" s="590" t="s">
        <v>116</v>
      </c>
      <c r="B22" s="591"/>
      <c r="C22" s="592"/>
      <c r="D22" s="109">
        <f>ROUND(D21*0.04,2)</f>
        <v>0</v>
      </c>
      <c r="E22" s="130"/>
      <c r="F22" s="130"/>
      <c r="G22" s="130"/>
      <c r="H22" s="131"/>
    </row>
    <row r="23" spans="1:11" s="129" customFormat="1" ht="21.75" customHeight="1">
      <c r="A23" s="590" t="s">
        <v>106</v>
      </c>
      <c r="B23" s="591"/>
      <c r="C23" s="592"/>
      <c r="D23" s="109">
        <f>ROUND(D21*0.03,2)</f>
        <v>0</v>
      </c>
      <c r="E23" s="131"/>
      <c r="F23" s="15"/>
      <c r="G23" s="131"/>
      <c r="H23" s="131"/>
    </row>
    <row r="24" spans="1:11" s="129" customFormat="1" ht="26.1" customHeight="1">
      <c r="A24" s="593" t="s">
        <v>41</v>
      </c>
      <c r="B24" s="593"/>
      <c r="C24" s="593"/>
      <c r="D24" s="174">
        <f>SUM(D21:D23)</f>
        <v>0</v>
      </c>
      <c r="E24" s="132"/>
      <c r="F24" s="16"/>
      <c r="G24" s="132"/>
      <c r="H24" s="132"/>
      <c r="I24" s="188"/>
      <c r="K24" s="235"/>
    </row>
    <row r="25" spans="1:11" s="129" customFormat="1">
      <c r="A25" s="132"/>
      <c r="B25" s="132"/>
      <c r="C25" s="132"/>
      <c r="D25" s="132"/>
      <c r="E25" s="132"/>
      <c r="F25" s="16"/>
      <c r="G25" s="132"/>
      <c r="H25" s="132"/>
    </row>
    <row r="26" spans="1:11" s="129" customFormat="1">
      <c r="A26" s="132"/>
      <c r="B26" s="132"/>
      <c r="C26" s="132"/>
      <c r="D26" s="132"/>
      <c r="E26" s="132"/>
      <c r="F26" s="132"/>
      <c r="G26" s="132"/>
      <c r="H26" s="132"/>
    </row>
    <row r="27" spans="1:11" s="129" customFormat="1" ht="6.75" customHeight="1"/>
    <row r="28" spans="1:11" hidden="1">
      <c r="B28" s="32" t="s">
        <v>5</v>
      </c>
      <c r="C28" s="29" t="s">
        <v>83</v>
      </c>
      <c r="D28" s="22"/>
    </row>
    <row r="29" spans="1:11">
      <c r="B29" s="32" t="s">
        <v>5</v>
      </c>
      <c r="C29" s="29"/>
      <c r="D29" s="22"/>
    </row>
    <row r="30" spans="1:11">
      <c r="B30" s="32"/>
      <c r="C30" s="30" t="s">
        <v>47</v>
      </c>
      <c r="D30" s="22"/>
    </row>
    <row r="31" spans="1:11">
      <c r="B31" s="27"/>
      <c r="C31" s="31"/>
      <c r="D31" s="25"/>
    </row>
    <row r="32" spans="1:11" ht="16.5">
      <c r="A32" s="22"/>
      <c r="B32" s="27"/>
      <c r="C32" s="26"/>
      <c r="D32" s="25"/>
    </row>
    <row r="33" spans="1:5">
      <c r="A33" s="574"/>
      <c r="B33" s="574"/>
      <c r="C33" s="574"/>
      <c r="D33" s="574"/>
      <c r="E33" s="574"/>
    </row>
    <row r="34" spans="1:5" ht="16.5">
      <c r="A34" s="22"/>
      <c r="B34" s="27"/>
      <c r="C34" s="26"/>
      <c r="D34" s="25"/>
    </row>
    <row r="35" spans="1:5" ht="16.5">
      <c r="A35" s="22"/>
      <c r="B35" s="27"/>
      <c r="C35" s="26"/>
      <c r="D35" s="25"/>
    </row>
    <row r="36" spans="1:5" ht="16.5">
      <c r="A36" s="22"/>
      <c r="B36" s="27"/>
      <c r="C36" s="26"/>
      <c r="D36" s="25"/>
    </row>
    <row r="37" spans="1:5" ht="16.5">
      <c r="A37" s="22"/>
      <c r="B37" s="27"/>
      <c r="C37" s="26"/>
      <c r="D37" s="25"/>
    </row>
    <row r="38" spans="1:5">
      <c r="A38" s="22"/>
      <c r="B38" s="515"/>
      <c r="C38" s="516"/>
      <c r="D38" s="124"/>
      <c r="E38" s="124"/>
    </row>
    <row r="39" spans="1:5">
      <c r="A39" s="23"/>
      <c r="B39" s="27"/>
      <c r="C39" s="119"/>
      <c r="D39" s="22"/>
    </row>
    <row r="40" spans="1:5">
      <c r="B40" s="27"/>
      <c r="C40" s="31"/>
      <c r="D40" s="22"/>
    </row>
  </sheetData>
  <mergeCells count="15">
    <mergeCell ref="A33:E33"/>
    <mergeCell ref="A22:C22"/>
    <mergeCell ref="A23:C23"/>
    <mergeCell ref="A24:C24"/>
    <mergeCell ref="D13:D14"/>
    <mergeCell ref="E13:G13"/>
    <mergeCell ref="H13:H14"/>
    <mergeCell ref="A2:H2"/>
    <mergeCell ref="A3:H3"/>
    <mergeCell ref="A9:C9"/>
    <mergeCell ref="A10:C10"/>
    <mergeCell ref="C11:G11"/>
    <mergeCell ref="A13:A14"/>
    <mergeCell ref="B13:B14"/>
    <mergeCell ref="C13:C14"/>
  </mergeCells>
  <pageMargins left="0.51181102362204722" right="0.39370078740157483" top="0.74803149606299213" bottom="0.55118110236220474" header="0.31496062992125984" footer="0.31496062992125984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R63"/>
  <sheetViews>
    <sheetView topLeftCell="A55" zoomScale="84" zoomScaleNormal="84" workbookViewId="0">
      <selection activeCell="K65" sqref="K65"/>
    </sheetView>
  </sheetViews>
  <sheetFormatPr defaultRowHeight="15"/>
  <cols>
    <col min="1" max="1" width="4.7109375" customWidth="1"/>
    <col min="2" max="2" width="8.140625" customWidth="1"/>
    <col min="3" max="3" width="32.85546875" customWidth="1"/>
    <col min="4" max="4" width="5" customWidth="1"/>
    <col min="5" max="5" width="7.5703125" customWidth="1"/>
    <col min="6" max="6" width="8.42578125" customWidth="1"/>
    <col min="9" max="9" width="10.7109375" customWidth="1"/>
    <col min="10" max="10" width="7.5703125" customWidth="1"/>
    <col min="12" max="12" width="7.5703125" customWidth="1"/>
    <col min="13" max="13" width="8.7109375" customWidth="1"/>
    <col min="14" max="14" width="12.85546875" customWidth="1"/>
    <col min="15" max="15" width="7.5703125" customWidth="1"/>
    <col min="16" max="16" width="9.42578125" customWidth="1"/>
    <col min="18" max="18" width="10.28515625" hidden="1" customWidth="1"/>
  </cols>
  <sheetData>
    <row r="1" spans="1:18" ht="15.75">
      <c r="A1" s="595" t="s">
        <v>119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</row>
    <row r="2" spans="1:18">
      <c r="A2" s="624" t="s">
        <v>541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</row>
    <row r="3" spans="1:18">
      <c r="A3" s="488"/>
      <c r="B3" s="488"/>
      <c r="C3" s="488"/>
      <c r="D3" s="488"/>
      <c r="E3" s="488"/>
      <c r="F3" s="488"/>
      <c r="G3" s="488" t="s">
        <v>723</v>
      </c>
      <c r="H3" s="488"/>
      <c r="I3" s="488"/>
      <c r="J3" s="488"/>
      <c r="K3" s="488"/>
      <c r="L3" s="488"/>
      <c r="M3" s="488"/>
      <c r="N3" s="488"/>
      <c r="O3" s="488"/>
      <c r="P3" s="488"/>
    </row>
    <row r="4" spans="1:18">
      <c r="A4" s="99" t="s">
        <v>707</v>
      </c>
      <c r="B4" s="186"/>
      <c r="C4" s="154"/>
      <c r="D4" s="154"/>
      <c r="E4" s="154"/>
      <c r="F4" s="75"/>
      <c r="G4" s="75"/>
      <c r="H4" s="75"/>
      <c r="I4" s="75"/>
      <c r="J4" s="75"/>
      <c r="K4" s="114"/>
      <c r="L4" s="114"/>
      <c r="M4" s="100"/>
      <c r="N4" s="100"/>
      <c r="O4" s="75"/>
      <c r="P4" s="100"/>
    </row>
    <row r="5" spans="1:18">
      <c r="A5" s="75" t="s">
        <v>617</v>
      </c>
      <c r="B5" s="186"/>
      <c r="C5" s="154"/>
      <c r="D5" s="154"/>
      <c r="E5" s="154"/>
      <c r="F5" s="75"/>
      <c r="G5" s="75"/>
      <c r="H5" s="75"/>
      <c r="I5" s="75"/>
      <c r="J5" s="75"/>
      <c r="K5" s="75"/>
      <c r="L5" s="75"/>
      <c r="M5" s="77"/>
      <c r="N5" s="101"/>
      <c r="O5" s="106"/>
      <c r="P5" s="102"/>
    </row>
    <row r="6" spans="1:18">
      <c r="A6" s="73" t="s">
        <v>171</v>
      </c>
      <c r="B6" s="186"/>
      <c r="C6" s="154"/>
      <c r="D6" s="154"/>
      <c r="E6" s="154"/>
      <c r="F6" s="73"/>
      <c r="G6" s="73"/>
      <c r="H6" s="73"/>
      <c r="I6" s="73"/>
      <c r="J6" s="73"/>
      <c r="K6" s="73"/>
      <c r="L6" s="73"/>
      <c r="M6" s="75"/>
      <c r="N6" s="75"/>
      <c r="O6" s="75"/>
      <c r="P6" s="75"/>
    </row>
    <row r="7" spans="1:18">
      <c r="A7" s="73" t="s">
        <v>718</v>
      </c>
      <c r="B7" s="153"/>
      <c r="C7" s="154"/>
      <c r="D7" s="154"/>
      <c r="E7" s="154"/>
      <c r="F7" s="73"/>
      <c r="G7" s="73"/>
      <c r="H7" s="73"/>
      <c r="I7" s="73"/>
      <c r="J7" s="73"/>
      <c r="K7" s="73"/>
      <c r="L7" s="73"/>
      <c r="M7" s="74"/>
      <c r="N7" s="74"/>
      <c r="O7" s="625"/>
      <c r="P7" s="625"/>
    </row>
    <row r="8" spans="1:18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5"/>
      <c r="N8" s="75"/>
      <c r="O8" s="75"/>
      <c r="P8" s="76"/>
    </row>
    <row r="9" spans="1:18">
      <c r="A9" s="640" t="s">
        <v>11</v>
      </c>
      <c r="B9" s="640" t="s">
        <v>64</v>
      </c>
      <c r="C9" s="638" t="s">
        <v>0</v>
      </c>
      <c r="D9" s="639" t="s">
        <v>1</v>
      </c>
      <c r="E9" s="640" t="s">
        <v>2</v>
      </c>
      <c r="F9" s="613" t="s">
        <v>12</v>
      </c>
      <c r="G9" s="614"/>
      <c r="H9" s="614"/>
      <c r="I9" s="614"/>
      <c r="J9" s="614"/>
      <c r="K9" s="615"/>
      <c r="L9" s="618" t="s">
        <v>13</v>
      </c>
      <c r="M9" s="618"/>
      <c r="N9" s="618"/>
      <c r="O9" s="618"/>
      <c r="P9" s="618"/>
    </row>
    <row r="10" spans="1:18" ht="102">
      <c r="A10" s="641"/>
      <c r="B10" s="641"/>
      <c r="C10" s="638"/>
      <c r="D10" s="639"/>
      <c r="E10" s="641"/>
      <c r="F10" s="115" t="s">
        <v>65</v>
      </c>
      <c r="G10" s="36" t="s">
        <v>712</v>
      </c>
      <c r="H10" s="115" t="s">
        <v>66</v>
      </c>
      <c r="I10" s="115" t="s">
        <v>77</v>
      </c>
      <c r="J10" s="115" t="s">
        <v>67</v>
      </c>
      <c r="K10" s="115" t="s">
        <v>68</v>
      </c>
      <c r="L10" s="115" t="s">
        <v>69</v>
      </c>
      <c r="M10" s="115" t="s">
        <v>66</v>
      </c>
      <c r="N10" s="115" t="s">
        <v>70</v>
      </c>
      <c r="O10" s="115" t="s">
        <v>67</v>
      </c>
      <c r="P10" s="115" t="s">
        <v>71</v>
      </c>
    </row>
    <row r="11" spans="1:18">
      <c r="A11" s="490"/>
      <c r="B11" s="502"/>
      <c r="C11" s="496" t="s">
        <v>515</v>
      </c>
      <c r="D11" s="491"/>
      <c r="E11" s="490"/>
      <c r="F11" s="115"/>
      <c r="G11" s="115"/>
      <c r="H11" s="115"/>
      <c r="I11" s="115"/>
      <c r="J11" s="115">
        <v>0</v>
      </c>
      <c r="K11" s="233"/>
      <c r="L11" s="233"/>
      <c r="M11" s="233"/>
      <c r="N11" s="233"/>
      <c r="O11" s="233"/>
      <c r="P11" s="115"/>
    </row>
    <row r="12" spans="1:18" ht="51" customHeight="1">
      <c r="A12" s="47">
        <v>1</v>
      </c>
      <c r="B12" s="336" t="s">
        <v>547</v>
      </c>
      <c r="C12" s="353" t="s">
        <v>567</v>
      </c>
      <c r="D12" s="354" t="s">
        <v>8</v>
      </c>
      <c r="E12" s="220">
        <v>22</v>
      </c>
      <c r="F12" s="355">
        <v>0</v>
      </c>
      <c r="G12" s="344">
        <v>0</v>
      </c>
      <c r="H12" s="68">
        <f>F12*G12</f>
        <v>0</v>
      </c>
      <c r="I12" s="345">
        <v>0</v>
      </c>
      <c r="J12" s="163">
        <f>H12*0.03</f>
        <v>0</v>
      </c>
      <c r="K12" s="346">
        <v>0</v>
      </c>
      <c r="L12" s="346">
        <f>E12*F12</f>
        <v>0</v>
      </c>
      <c r="M12" s="346">
        <f>(E12*H12)</f>
        <v>0</v>
      </c>
      <c r="N12" s="346">
        <f>(E12*I12)</f>
        <v>0</v>
      </c>
      <c r="O12" s="346">
        <f>(E12*J12)</f>
        <v>0</v>
      </c>
      <c r="P12" s="441">
        <f>SUM(M12:O12)</f>
        <v>0</v>
      </c>
      <c r="R12">
        <v>6.65</v>
      </c>
    </row>
    <row r="13" spans="1:18" ht="26.25" customHeight="1">
      <c r="A13" s="47">
        <f>A12+1</f>
        <v>2</v>
      </c>
      <c r="B13" s="336" t="s">
        <v>547</v>
      </c>
      <c r="C13" s="371" t="s">
        <v>544</v>
      </c>
      <c r="D13" s="354" t="s">
        <v>545</v>
      </c>
      <c r="E13" s="370">
        <v>1</v>
      </c>
      <c r="F13" s="355">
        <v>0</v>
      </c>
      <c r="G13" s="344">
        <v>0</v>
      </c>
      <c r="H13" s="68">
        <f t="shared" ref="H13:H50" si="0">F13*G13</f>
        <v>0</v>
      </c>
      <c r="I13" s="345">
        <v>0</v>
      </c>
      <c r="J13" s="163">
        <f t="shared" ref="J13:J50" si="1">H13*0.03</f>
        <v>0</v>
      </c>
      <c r="K13" s="346">
        <v>0</v>
      </c>
      <c r="L13" s="346">
        <f t="shared" ref="L13:L50" si="2">E13*F13</f>
        <v>0</v>
      </c>
      <c r="M13" s="346">
        <f t="shared" ref="M13:M50" si="3">(E13*H13)</f>
        <v>0</v>
      </c>
      <c r="N13" s="346">
        <v>0</v>
      </c>
      <c r="O13" s="346">
        <f t="shared" ref="O13:O50" si="4">(E13*J13)</f>
        <v>0</v>
      </c>
      <c r="P13" s="441">
        <f t="shared" ref="P13:P50" si="5">SUM(M13:O13)</f>
        <v>0</v>
      </c>
      <c r="R13" s="226">
        <v>19</v>
      </c>
    </row>
    <row r="14" spans="1:18" ht="27" customHeight="1">
      <c r="A14" s="47">
        <f>A13+1</f>
        <v>3</v>
      </c>
      <c r="B14" s="336" t="s">
        <v>547</v>
      </c>
      <c r="C14" s="356" t="s">
        <v>546</v>
      </c>
      <c r="D14" s="354" t="s">
        <v>8</v>
      </c>
      <c r="E14" s="220">
        <v>1</v>
      </c>
      <c r="F14" s="355">
        <v>0</v>
      </c>
      <c r="G14" s="344">
        <v>0</v>
      </c>
      <c r="H14" s="68">
        <f t="shared" si="0"/>
        <v>0</v>
      </c>
      <c r="I14" s="345">
        <v>0</v>
      </c>
      <c r="J14" s="163">
        <f t="shared" si="1"/>
        <v>0</v>
      </c>
      <c r="K14" s="346">
        <v>0</v>
      </c>
      <c r="L14" s="346">
        <f t="shared" si="2"/>
        <v>0</v>
      </c>
      <c r="M14" s="346">
        <f t="shared" si="3"/>
        <v>0</v>
      </c>
      <c r="N14" s="346">
        <v>0</v>
      </c>
      <c r="O14" s="346">
        <f t="shared" si="4"/>
        <v>0</v>
      </c>
      <c r="P14" s="441">
        <f t="shared" si="5"/>
        <v>0</v>
      </c>
      <c r="R14" s="226"/>
    </row>
    <row r="15" spans="1:18" ht="24.95" customHeight="1">
      <c r="A15" s="47"/>
      <c r="B15" s="336"/>
      <c r="C15" s="351" t="s">
        <v>552</v>
      </c>
      <c r="D15" s="342"/>
      <c r="E15" s="357"/>
      <c r="F15" s="355">
        <v>0</v>
      </c>
      <c r="G15" s="344">
        <v>0</v>
      </c>
      <c r="H15" s="68">
        <f t="shared" si="0"/>
        <v>0</v>
      </c>
      <c r="I15" s="345">
        <v>0</v>
      </c>
      <c r="J15" s="163">
        <f t="shared" si="1"/>
        <v>0</v>
      </c>
      <c r="K15" s="346">
        <v>0</v>
      </c>
      <c r="L15" s="346">
        <f t="shared" si="2"/>
        <v>0</v>
      </c>
      <c r="M15" s="346">
        <f t="shared" si="3"/>
        <v>0</v>
      </c>
      <c r="N15" s="346">
        <v>0</v>
      </c>
      <c r="O15" s="346">
        <f t="shared" si="4"/>
        <v>0</v>
      </c>
      <c r="P15" s="441"/>
      <c r="R15" s="223"/>
    </row>
    <row r="16" spans="1:18" ht="42.75" customHeight="1">
      <c r="A16" s="47">
        <v>5</v>
      </c>
      <c r="B16" s="336" t="s">
        <v>547</v>
      </c>
      <c r="C16" s="353" t="s">
        <v>548</v>
      </c>
      <c r="D16" s="354" t="s">
        <v>8</v>
      </c>
      <c r="E16" s="220">
        <v>53</v>
      </c>
      <c r="F16" s="355">
        <v>0</v>
      </c>
      <c r="G16" s="344">
        <v>0</v>
      </c>
      <c r="H16" s="68">
        <f t="shared" si="0"/>
        <v>0</v>
      </c>
      <c r="I16" s="345">
        <v>0</v>
      </c>
      <c r="J16" s="163">
        <f t="shared" si="1"/>
        <v>0</v>
      </c>
      <c r="K16" s="346">
        <v>0</v>
      </c>
      <c r="L16" s="346">
        <f t="shared" si="2"/>
        <v>0</v>
      </c>
      <c r="M16" s="346">
        <f t="shared" si="3"/>
        <v>0</v>
      </c>
      <c r="N16" s="346">
        <v>0</v>
      </c>
      <c r="O16" s="346">
        <f t="shared" si="4"/>
        <v>0</v>
      </c>
      <c r="P16" s="441">
        <f t="shared" si="5"/>
        <v>0</v>
      </c>
      <c r="R16" s="223">
        <v>3.74</v>
      </c>
    </row>
    <row r="17" spans="1:18" ht="72" customHeight="1">
      <c r="A17" s="47">
        <f t="shared" ref="A17:A50" si="6">A16+1</f>
        <v>6</v>
      </c>
      <c r="B17" s="372" t="s">
        <v>547</v>
      </c>
      <c r="C17" s="373" t="s">
        <v>549</v>
      </c>
      <c r="D17" s="80" t="s">
        <v>75</v>
      </c>
      <c r="E17" s="68">
        <v>1</v>
      </c>
      <c r="F17" s="355">
        <v>0</v>
      </c>
      <c r="G17" s="344">
        <v>0</v>
      </c>
      <c r="H17" s="68">
        <f t="shared" si="0"/>
        <v>0</v>
      </c>
      <c r="I17" s="345">
        <v>0</v>
      </c>
      <c r="J17" s="163">
        <f t="shared" si="1"/>
        <v>0</v>
      </c>
      <c r="K17" s="346">
        <v>0</v>
      </c>
      <c r="L17" s="346">
        <f t="shared" si="2"/>
        <v>0</v>
      </c>
      <c r="M17" s="346">
        <f t="shared" si="3"/>
        <v>0</v>
      </c>
      <c r="N17" s="346">
        <v>0</v>
      </c>
      <c r="O17" s="346">
        <f t="shared" si="4"/>
        <v>0</v>
      </c>
      <c r="P17" s="441">
        <f t="shared" si="5"/>
        <v>0</v>
      </c>
      <c r="R17" s="223">
        <v>755</v>
      </c>
    </row>
    <row r="18" spans="1:18" ht="66.75" customHeight="1">
      <c r="A18" s="47">
        <f t="shared" si="6"/>
        <v>7</v>
      </c>
      <c r="B18" s="336" t="s">
        <v>547</v>
      </c>
      <c r="C18" s="358" t="s">
        <v>550</v>
      </c>
      <c r="D18" s="354" t="s">
        <v>8</v>
      </c>
      <c r="E18" s="220">
        <v>21.2</v>
      </c>
      <c r="F18" s="355">
        <v>0</v>
      </c>
      <c r="G18" s="344">
        <v>0</v>
      </c>
      <c r="H18" s="68">
        <f t="shared" si="0"/>
        <v>0</v>
      </c>
      <c r="I18" s="345">
        <v>0</v>
      </c>
      <c r="J18" s="163">
        <f t="shared" si="1"/>
        <v>0</v>
      </c>
      <c r="K18" s="346">
        <v>0</v>
      </c>
      <c r="L18" s="346">
        <f t="shared" si="2"/>
        <v>0</v>
      </c>
      <c r="M18" s="346">
        <f t="shared" si="3"/>
        <v>0</v>
      </c>
      <c r="N18" s="346">
        <v>0</v>
      </c>
      <c r="O18" s="346">
        <f t="shared" si="4"/>
        <v>0</v>
      </c>
      <c r="P18" s="441">
        <f t="shared" si="5"/>
        <v>0</v>
      </c>
      <c r="R18" s="223">
        <v>22.5</v>
      </c>
    </row>
    <row r="19" spans="1:18" ht="24.95" customHeight="1">
      <c r="A19" s="47">
        <f t="shared" si="6"/>
        <v>8</v>
      </c>
      <c r="B19" s="266" t="s">
        <v>547</v>
      </c>
      <c r="C19" s="494" t="s">
        <v>551</v>
      </c>
      <c r="D19" s="354" t="s">
        <v>8</v>
      </c>
      <c r="E19" s="220">
        <v>53</v>
      </c>
      <c r="F19" s="355">
        <v>0</v>
      </c>
      <c r="G19" s="344">
        <v>0</v>
      </c>
      <c r="H19" s="68">
        <f t="shared" si="0"/>
        <v>0</v>
      </c>
      <c r="I19" s="345">
        <v>0</v>
      </c>
      <c r="J19" s="163">
        <f t="shared" si="1"/>
        <v>0</v>
      </c>
      <c r="K19" s="346">
        <v>0</v>
      </c>
      <c r="L19" s="346">
        <f t="shared" si="2"/>
        <v>0</v>
      </c>
      <c r="M19" s="346">
        <f t="shared" si="3"/>
        <v>0</v>
      </c>
      <c r="N19" s="346">
        <v>0</v>
      </c>
      <c r="O19" s="346">
        <f t="shared" si="4"/>
        <v>0</v>
      </c>
      <c r="P19" s="441">
        <f t="shared" si="5"/>
        <v>0</v>
      </c>
      <c r="R19" s="229"/>
    </row>
    <row r="20" spans="1:18" ht="24.95" customHeight="1">
      <c r="A20" s="47">
        <v>9</v>
      </c>
      <c r="B20" s="266" t="s">
        <v>547</v>
      </c>
      <c r="C20" s="504" t="s">
        <v>566</v>
      </c>
      <c r="D20" s="218" t="s">
        <v>75</v>
      </c>
      <c r="E20" s="219">
        <v>1</v>
      </c>
      <c r="F20" s="355">
        <v>0</v>
      </c>
      <c r="G20" s="344">
        <v>0</v>
      </c>
      <c r="H20" s="68">
        <f t="shared" si="0"/>
        <v>0</v>
      </c>
      <c r="I20" s="345">
        <v>0</v>
      </c>
      <c r="J20" s="163">
        <f t="shared" si="1"/>
        <v>0</v>
      </c>
      <c r="K20" s="346">
        <v>0</v>
      </c>
      <c r="L20" s="346">
        <f t="shared" si="2"/>
        <v>0</v>
      </c>
      <c r="M20" s="346">
        <f t="shared" si="3"/>
        <v>0</v>
      </c>
      <c r="N20" s="346">
        <v>0</v>
      </c>
      <c r="O20" s="346">
        <f t="shared" si="4"/>
        <v>0</v>
      </c>
      <c r="P20" s="441">
        <f t="shared" si="5"/>
        <v>0</v>
      </c>
      <c r="R20" s="68"/>
    </row>
    <row r="21" spans="1:18" ht="24.95" customHeight="1">
      <c r="A21" s="47"/>
      <c r="B21" s="336"/>
      <c r="C21" s="359" t="s">
        <v>557</v>
      </c>
      <c r="D21" s="218"/>
      <c r="E21" s="219"/>
      <c r="F21" s="355">
        <v>0</v>
      </c>
      <c r="G21" s="344">
        <v>0</v>
      </c>
      <c r="H21" s="68">
        <f t="shared" si="0"/>
        <v>0</v>
      </c>
      <c r="I21" s="345">
        <v>0</v>
      </c>
      <c r="J21" s="163">
        <f t="shared" si="1"/>
        <v>0</v>
      </c>
      <c r="K21" s="346">
        <v>0</v>
      </c>
      <c r="L21" s="346">
        <f t="shared" si="2"/>
        <v>0</v>
      </c>
      <c r="M21" s="346">
        <f t="shared" si="3"/>
        <v>0</v>
      </c>
      <c r="N21" s="346">
        <v>0</v>
      </c>
      <c r="O21" s="346">
        <f t="shared" si="4"/>
        <v>0</v>
      </c>
      <c r="P21" s="441"/>
      <c r="R21" s="116"/>
    </row>
    <row r="22" spans="1:18" ht="60.75" customHeight="1">
      <c r="A22" s="47">
        <v>10</v>
      </c>
      <c r="B22" s="374" t="s">
        <v>547</v>
      </c>
      <c r="C22" s="375" t="s">
        <v>553</v>
      </c>
      <c r="D22" s="360" t="s">
        <v>8</v>
      </c>
      <c r="E22" s="361">
        <v>27.7</v>
      </c>
      <c r="F22" s="355">
        <v>0</v>
      </c>
      <c r="G22" s="344">
        <v>0</v>
      </c>
      <c r="H22" s="68">
        <f t="shared" si="0"/>
        <v>0</v>
      </c>
      <c r="I22" s="345">
        <v>0</v>
      </c>
      <c r="J22" s="163">
        <f t="shared" si="1"/>
        <v>0</v>
      </c>
      <c r="K22" s="346">
        <v>0</v>
      </c>
      <c r="L22" s="346">
        <f t="shared" si="2"/>
        <v>0</v>
      </c>
      <c r="M22" s="346">
        <f t="shared" si="3"/>
        <v>0</v>
      </c>
      <c r="N22" s="346">
        <v>0</v>
      </c>
      <c r="O22" s="346">
        <f t="shared" si="4"/>
        <v>0</v>
      </c>
      <c r="P22" s="441">
        <f t="shared" si="5"/>
        <v>0</v>
      </c>
      <c r="R22" s="116">
        <v>31.73</v>
      </c>
    </row>
    <row r="23" spans="1:18" ht="114.75" customHeight="1">
      <c r="A23" s="47">
        <f t="shared" si="6"/>
        <v>11</v>
      </c>
      <c r="B23" s="336" t="s">
        <v>547</v>
      </c>
      <c r="C23" s="362" t="s">
        <v>554</v>
      </c>
      <c r="D23" s="360" t="s">
        <v>8</v>
      </c>
      <c r="E23" s="361">
        <v>2</v>
      </c>
      <c r="F23" s="355">
        <v>0</v>
      </c>
      <c r="G23" s="344">
        <v>0</v>
      </c>
      <c r="H23" s="68">
        <f t="shared" si="0"/>
        <v>0</v>
      </c>
      <c r="I23" s="345">
        <v>0</v>
      </c>
      <c r="J23" s="163">
        <f t="shared" si="1"/>
        <v>0</v>
      </c>
      <c r="K23" s="346">
        <v>0</v>
      </c>
      <c r="L23" s="346">
        <f t="shared" si="2"/>
        <v>0</v>
      </c>
      <c r="M23" s="346">
        <f t="shared" si="3"/>
        <v>0</v>
      </c>
      <c r="N23" s="346">
        <v>0</v>
      </c>
      <c r="O23" s="346">
        <f t="shared" si="4"/>
        <v>0</v>
      </c>
      <c r="P23" s="441">
        <f t="shared" si="5"/>
        <v>0</v>
      </c>
      <c r="R23" s="116">
        <v>450</v>
      </c>
    </row>
    <row r="24" spans="1:18" ht="48.75" customHeight="1">
      <c r="A24" s="47">
        <f t="shared" si="6"/>
        <v>12</v>
      </c>
      <c r="B24" s="336" t="s">
        <v>547</v>
      </c>
      <c r="C24" s="363" t="s">
        <v>568</v>
      </c>
      <c r="D24" s="360" t="s">
        <v>115</v>
      </c>
      <c r="E24" s="364">
        <v>4</v>
      </c>
      <c r="F24" s="355">
        <v>0</v>
      </c>
      <c r="G24" s="344">
        <v>0</v>
      </c>
      <c r="H24" s="68">
        <f t="shared" si="0"/>
        <v>0</v>
      </c>
      <c r="I24" s="345">
        <v>0</v>
      </c>
      <c r="J24" s="163">
        <f t="shared" si="1"/>
        <v>0</v>
      </c>
      <c r="K24" s="346">
        <v>0</v>
      </c>
      <c r="L24" s="346">
        <f t="shared" si="2"/>
        <v>0</v>
      </c>
      <c r="M24" s="346">
        <f t="shared" si="3"/>
        <v>0</v>
      </c>
      <c r="N24" s="346">
        <v>0</v>
      </c>
      <c r="O24" s="346">
        <f t="shared" si="4"/>
        <v>0</v>
      </c>
      <c r="P24" s="441">
        <f t="shared" si="5"/>
        <v>0</v>
      </c>
      <c r="R24" s="116">
        <v>12</v>
      </c>
    </row>
    <row r="25" spans="1:18" ht="24.95" customHeight="1">
      <c r="A25" s="47">
        <f t="shared" si="6"/>
        <v>13</v>
      </c>
      <c r="B25" s="336" t="s">
        <v>547</v>
      </c>
      <c r="C25" s="356" t="s">
        <v>555</v>
      </c>
      <c r="D25" s="360" t="s">
        <v>545</v>
      </c>
      <c r="E25" s="364">
        <v>1</v>
      </c>
      <c r="F25" s="355">
        <v>0</v>
      </c>
      <c r="G25" s="344">
        <v>0</v>
      </c>
      <c r="H25" s="68">
        <f t="shared" si="0"/>
        <v>0</v>
      </c>
      <c r="I25" s="345">
        <v>0</v>
      </c>
      <c r="J25" s="163">
        <f t="shared" si="1"/>
        <v>0</v>
      </c>
      <c r="K25" s="346">
        <v>0</v>
      </c>
      <c r="L25" s="346">
        <f t="shared" si="2"/>
        <v>0</v>
      </c>
      <c r="M25" s="346">
        <f t="shared" si="3"/>
        <v>0</v>
      </c>
      <c r="N25" s="346">
        <v>0</v>
      </c>
      <c r="O25" s="346">
        <f t="shared" si="4"/>
        <v>0</v>
      </c>
      <c r="P25" s="441">
        <f t="shared" si="5"/>
        <v>0</v>
      </c>
      <c r="R25" s="116">
        <v>19</v>
      </c>
    </row>
    <row r="26" spans="1:18" ht="53.25" customHeight="1">
      <c r="A26" s="47">
        <f t="shared" si="6"/>
        <v>14</v>
      </c>
      <c r="B26" s="336" t="s">
        <v>547</v>
      </c>
      <c r="C26" s="363" t="s">
        <v>556</v>
      </c>
      <c r="D26" s="360" t="s">
        <v>8</v>
      </c>
      <c r="E26" s="364">
        <v>27.7</v>
      </c>
      <c r="F26" s="355">
        <v>0</v>
      </c>
      <c r="G26" s="344">
        <v>0</v>
      </c>
      <c r="H26" s="68">
        <f t="shared" si="0"/>
        <v>0</v>
      </c>
      <c r="I26" s="345">
        <v>0</v>
      </c>
      <c r="J26" s="163">
        <f t="shared" si="1"/>
        <v>0</v>
      </c>
      <c r="K26" s="346">
        <v>0</v>
      </c>
      <c r="L26" s="346">
        <f t="shared" si="2"/>
        <v>0</v>
      </c>
      <c r="M26" s="346">
        <f t="shared" si="3"/>
        <v>0</v>
      </c>
      <c r="N26" s="346">
        <v>0</v>
      </c>
      <c r="O26" s="346">
        <f t="shared" si="4"/>
        <v>0</v>
      </c>
      <c r="P26" s="441">
        <f t="shared" si="5"/>
        <v>0</v>
      </c>
      <c r="R26" s="376">
        <v>0.65</v>
      </c>
    </row>
    <row r="27" spans="1:18" ht="24.95" customHeight="1">
      <c r="A27" s="47"/>
      <c r="B27" s="336"/>
      <c r="C27" s="352" t="s">
        <v>561</v>
      </c>
      <c r="D27" s="365"/>
      <c r="E27" s="366"/>
      <c r="F27" s="355">
        <v>0</v>
      </c>
      <c r="G27" s="344">
        <v>0</v>
      </c>
      <c r="H27" s="68">
        <f t="shared" si="0"/>
        <v>0</v>
      </c>
      <c r="I27" s="345">
        <v>0</v>
      </c>
      <c r="J27" s="163">
        <f t="shared" si="1"/>
        <v>0</v>
      </c>
      <c r="K27" s="346">
        <v>0</v>
      </c>
      <c r="L27" s="346">
        <f t="shared" si="2"/>
        <v>0</v>
      </c>
      <c r="M27" s="346">
        <f t="shared" si="3"/>
        <v>0</v>
      </c>
      <c r="N27" s="346">
        <v>0</v>
      </c>
      <c r="O27" s="346">
        <f t="shared" si="4"/>
        <v>0</v>
      </c>
      <c r="P27" s="441"/>
      <c r="R27" s="376"/>
    </row>
    <row r="28" spans="1:18" ht="54.75" customHeight="1">
      <c r="A28" s="47">
        <v>14</v>
      </c>
      <c r="B28" s="336" t="s">
        <v>547</v>
      </c>
      <c r="C28" s="367" t="s">
        <v>558</v>
      </c>
      <c r="D28" s="360" t="s">
        <v>8</v>
      </c>
      <c r="E28" s="361">
        <v>28.9</v>
      </c>
      <c r="F28" s="355">
        <v>0</v>
      </c>
      <c r="G28" s="344">
        <v>0</v>
      </c>
      <c r="H28" s="68">
        <f t="shared" si="0"/>
        <v>0</v>
      </c>
      <c r="I28" s="345">
        <v>0</v>
      </c>
      <c r="J28" s="163">
        <f t="shared" si="1"/>
        <v>0</v>
      </c>
      <c r="K28" s="346">
        <v>0</v>
      </c>
      <c r="L28" s="346">
        <f t="shared" si="2"/>
        <v>0</v>
      </c>
      <c r="M28" s="346">
        <f t="shared" si="3"/>
        <v>0</v>
      </c>
      <c r="N28" s="346">
        <v>0</v>
      </c>
      <c r="O28" s="346">
        <f t="shared" si="4"/>
        <v>0</v>
      </c>
      <c r="P28" s="441">
        <f t="shared" si="5"/>
        <v>0</v>
      </c>
      <c r="R28" s="376">
        <v>15.5</v>
      </c>
    </row>
    <row r="29" spans="1:18" ht="120" customHeight="1">
      <c r="A29" s="47">
        <f t="shared" si="6"/>
        <v>15</v>
      </c>
      <c r="B29" s="336" t="s">
        <v>547</v>
      </c>
      <c r="C29" s="439" t="s">
        <v>618</v>
      </c>
      <c r="D29" s="360" t="s">
        <v>115</v>
      </c>
      <c r="E29" s="364">
        <v>2</v>
      </c>
      <c r="F29" s="355">
        <v>0</v>
      </c>
      <c r="G29" s="344">
        <v>0</v>
      </c>
      <c r="H29" s="68">
        <f t="shared" si="0"/>
        <v>0</v>
      </c>
      <c r="I29" s="345">
        <v>0</v>
      </c>
      <c r="J29" s="163">
        <f t="shared" si="1"/>
        <v>0</v>
      </c>
      <c r="K29" s="346">
        <v>0</v>
      </c>
      <c r="L29" s="346">
        <f t="shared" si="2"/>
        <v>0</v>
      </c>
      <c r="M29" s="346">
        <f t="shared" si="3"/>
        <v>0</v>
      </c>
      <c r="N29" s="346">
        <v>0</v>
      </c>
      <c r="O29" s="346">
        <f t="shared" si="4"/>
        <v>0</v>
      </c>
      <c r="P29" s="441">
        <f t="shared" si="5"/>
        <v>0</v>
      </c>
      <c r="R29" s="376">
        <v>675</v>
      </c>
    </row>
    <row r="30" spans="1:18" ht="34.5" customHeight="1">
      <c r="A30" s="47">
        <f t="shared" si="6"/>
        <v>16</v>
      </c>
      <c r="B30" s="266" t="s">
        <v>547</v>
      </c>
      <c r="C30" s="440" t="s">
        <v>559</v>
      </c>
      <c r="D30" s="360" t="s">
        <v>8</v>
      </c>
      <c r="E30" s="361">
        <v>7.3</v>
      </c>
      <c r="F30" s="355">
        <v>0</v>
      </c>
      <c r="G30" s="344">
        <v>0</v>
      </c>
      <c r="H30" s="68">
        <f t="shared" si="0"/>
        <v>0</v>
      </c>
      <c r="I30" s="345">
        <v>0</v>
      </c>
      <c r="J30" s="163">
        <f t="shared" si="1"/>
        <v>0</v>
      </c>
      <c r="K30" s="346">
        <v>0</v>
      </c>
      <c r="L30" s="346">
        <f t="shared" si="2"/>
        <v>0</v>
      </c>
      <c r="M30" s="346">
        <f t="shared" si="3"/>
        <v>0</v>
      </c>
      <c r="N30" s="346">
        <v>0</v>
      </c>
      <c r="O30" s="346">
        <f t="shared" si="4"/>
        <v>0</v>
      </c>
      <c r="P30" s="441">
        <f t="shared" si="5"/>
        <v>0</v>
      </c>
      <c r="R30" s="376">
        <v>10.98</v>
      </c>
    </row>
    <row r="31" spans="1:18" ht="33" customHeight="1">
      <c r="A31" s="47">
        <f t="shared" si="6"/>
        <v>17</v>
      </c>
      <c r="B31" s="266" t="s">
        <v>547</v>
      </c>
      <c r="C31" s="440" t="s">
        <v>560</v>
      </c>
      <c r="D31" s="360" t="s">
        <v>545</v>
      </c>
      <c r="E31" s="364">
        <v>2</v>
      </c>
      <c r="F31" s="355">
        <v>0</v>
      </c>
      <c r="G31" s="344">
        <v>0</v>
      </c>
      <c r="H31" s="68">
        <f t="shared" si="0"/>
        <v>0</v>
      </c>
      <c r="I31" s="345">
        <v>0</v>
      </c>
      <c r="J31" s="163">
        <f t="shared" si="1"/>
        <v>0</v>
      </c>
      <c r="K31" s="346">
        <v>0</v>
      </c>
      <c r="L31" s="346">
        <f t="shared" si="2"/>
        <v>0</v>
      </c>
      <c r="M31" s="346">
        <f t="shared" si="3"/>
        <v>0</v>
      </c>
      <c r="N31" s="346">
        <v>0</v>
      </c>
      <c r="O31" s="346">
        <f t="shared" si="4"/>
        <v>0</v>
      </c>
      <c r="P31" s="441">
        <f t="shared" si="5"/>
        <v>0</v>
      </c>
      <c r="R31" s="116">
        <v>12</v>
      </c>
    </row>
    <row r="32" spans="1:18" ht="24.95" customHeight="1">
      <c r="A32" s="47"/>
      <c r="B32" s="336"/>
      <c r="C32" s="369" t="s">
        <v>565</v>
      </c>
      <c r="D32" s="360"/>
      <c r="E32" s="364"/>
      <c r="F32" s="355">
        <v>0</v>
      </c>
      <c r="G32" s="344">
        <v>0</v>
      </c>
      <c r="H32" s="68">
        <f t="shared" si="0"/>
        <v>0</v>
      </c>
      <c r="I32" s="345">
        <v>0</v>
      </c>
      <c r="J32" s="163">
        <f t="shared" si="1"/>
        <v>0</v>
      </c>
      <c r="K32" s="346">
        <v>0</v>
      </c>
      <c r="L32" s="346">
        <f t="shared" si="2"/>
        <v>0</v>
      </c>
      <c r="M32" s="346">
        <f t="shared" si="3"/>
        <v>0</v>
      </c>
      <c r="N32" s="346">
        <v>0</v>
      </c>
      <c r="O32" s="346">
        <f t="shared" si="4"/>
        <v>0</v>
      </c>
      <c r="P32" s="441">
        <f t="shared" si="5"/>
        <v>0</v>
      </c>
      <c r="R32" s="116"/>
    </row>
    <row r="33" spans="1:18" ht="64.5" customHeight="1">
      <c r="A33" s="47">
        <v>18</v>
      </c>
      <c r="B33" s="336" t="s">
        <v>547</v>
      </c>
      <c r="C33" s="367" t="s">
        <v>569</v>
      </c>
      <c r="D33" s="354" t="s">
        <v>8</v>
      </c>
      <c r="E33" s="220">
        <v>5</v>
      </c>
      <c r="F33" s="355">
        <v>0</v>
      </c>
      <c r="G33" s="344">
        <v>0</v>
      </c>
      <c r="H33" s="68">
        <f t="shared" si="0"/>
        <v>0</v>
      </c>
      <c r="I33" s="345">
        <v>0</v>
      </c>
      <c r="J33" s="163">
        <f t="shared" si="1"/>
        <v>0</v>
      </c>
      <c r="K33" s="346">
        <v>0</v>
      </c>
      <c r="L33" s="346">
        <f t="shared" si="2"/>
        <v>0</v>
      </c>
      <c r="M33" s="346">
        <f t="shared" si="3"/>
        <v>0</v>
      </c>
      <c r="N33" s="346">
        <v>0</v>
      </c>
      <c r="O33" s="346">
        <f t="shared" si="4"/>
        <v>0</v>
      </c>
      <c r="P33" s="441">
        <f t="shared" si="5"/>
        <v>0</v>
      </c>
      <c r="R33" s="116">
        <v>360</v>
      </c>
    </row>
    <row r="34" spans="1:18" ht="93.75" customHeight="1">
      <c r="A34" s="47">
        <f t="shared" si="6"/>
        <v>19</v>
      </c>
      <c r="B34" s="336" t="s">
        <v>547</v>
      </c>
      <c r="C34" s="367" t="s">
        <v>570</v>
      </c>
      <c r="D34" s="354" t="s">
        <v>8</v>
      </c>
      <c r="E34" s="220">
        <v>16.5</v>
      </c>
      <c r="F34" s="355">
        <v>0</v>
      </c>
      <c r="G34" s="344">
        <v>0</v>
      </c>
      <c r="H34" s="68">
        <f t="shared" si="0"/>
        <v>0</v>
      </c>
      <c r="I34" s="345">
        <v>0</v>
      </c>
      <c r="J34" s="163">
        <f t="shared" si="1"/>
        <v>0</v>
      </c>
      <c r="K34" s="346">
        <v>0</v>
      </c>
      <c r="L34" s="346">
        <f t="shared" si="2"/>
        <v>0</v>
      </c>
      <c r="M34" s="346">
        <f t="shared" si="3"/>
        <v>0</v>
      </c>
      <c r="N34" s="346">
        <v>0</v>
      </c>
      <c r="O34" s="346">
        <f t="shared" si="4"/>
        <v>0</v>
      </c>
      <c r="P34" s="441">
        <f t="shared" si="5"/>
        <v>0</v>
      </c>
      <c r="R34" s="116">
        <v>3.62</v>
      </c>
    </row>
    <row r="35" spans="1:18" ht="87" customHeight="1">
      <c r="A35" s="47">
        <f t="shared" si="6"/>
        <v>20</v>
      </c>
      <c r="B35" s="336" t="s">
        <v>547</v>
      </c>
      <c r="C35" s="367" t="s">
        <v>562</v>
      </c>
      <c r="D35" s="354" t="s">
        <v>8</v>
      </c>
      <c r="E35" s="220">
        <v>96.6</v>
      </c>
      <c r="F35" s="355">
        <v>0</v>
      </c>
      <c r="G35" s="344">
        <v>0</v>
      </c>
      <c r="H35" s="68">
        <f t="shared" si="0"/>
        <v>0</v>
      </c>
      <c r="I35" s="345">
        <v>0</v>
      </c>
      <c r="J35" s="163">
        <f t="shared" si="1"/>
        <v>0</v>
      </c>
      <c r="K35" s="346">
        <v>0</v>
      </c>
      <c r="L35" s="346">
        <f t="shared" si="2"/>
        <v>0</v>
      </c>
      <c r="M35" s="346">
        <f t="shared" si="3"/>
        <v>0</v>
      </c>
      <c r="N35" s="346">
        <v>0</v>
      </c>
      <c r="O35" s="346">
        <f t="shared" si="4"/>
        <v>0</v>
      </c>
      <c r="P35" s="441">
        <f t="shared" si="5"/>
        <v>0</v>
      </c>
      <c r="R35" s="116">
        <v>16.489999999999998</v>
      </c>
    </row>
    <row r="36" spans="1:18" ht="81.75" customHeight="1">
      <c r="A36" s="47">
        <f t="shared" si="6"/>
        <v>21</v>
      </c>
      <c r="B36" s="336" t="s">
        <v>547</v>
      </c>
      <c r="C36" s="367" t="s">
        <v>563</v>
      </c>
      <c r="D36" s="354" t="s">
        <v>115</v>
      </c>
      <c r="E36" s="220">
        <v>120.5</v>
      </c>
      <c r="F36" s="355">
        <v>0</v>
      </c>
      <c r="G36" s="344">
        <v>0</v>
      </c>
      <c r="H36" s="68">
        <f t="shared" si="0"/>
        <v>0</v>
      </c>
      <c r="I36" s="345">
        <v>0</v>
      </c>
      <c r="J36" s="163">
        <f t="shared" si="1"/>
        <v>0</v>
      </c>
      <c r="K36" s="346">
        <v>0</v>
      </c>
      <c r="L36" s="346">
        <f t="shared" si="2"/>
        <v>0</v>
      </c>
      <c r="M36" s="346">
        <f t="shared" si="3"/>
        <v>0</v>
      </c>
      <c r="N36" s="346">
        <v>0</v>
      </c>
      <c r="O36" s="346">
        <f t="shared" si="4"/>
        <v>0</v>
      </c>
      <c r="P36" s="441">
        <f t="shared" si="5"/>
        <v>0</v>
      </c>
      <c r="R36" s="116">
        <v>20</v>
      </c>
    </row>
    <row r="37" spans="1:18" ht="120" customHeight="1">
      <c r="A37" s="47">
        <f t="shared" si="6"/>
        <v>22</v>
      </c>
      <c r="B37" s="336" t="s">
        <v>547</v>
      </c>
      <c r="C37" s="362" t="s">
        <v>554</v>
      </c>
      <c r="D37" s="354" t="s">
        <v>115</v>
      </c>
      <c r="E37" s="370">
        <v>9</v>
      </c>
      <c r="F37" s="355">
        <v>0</v>
      </c>
      <c r="G37" s="344">
        <v>0</v>
      </c>
      <c r="H37" s="68">
        <f t="shared" si="0"/>
        <v>0</v>
      </c>
      <c r="I37" s="345">
        <v>0</v>
      </c>
      <c r="J37" s="163">
        <f t="shared" si="1"/>
        <v>0</v>
      </c>
      <c r="K37" s="346">
        <v>0</v>
      </c>
      <c r="L37" s="346">
        <f t="shared" si="2"/>
        <v>0</v>
      </c>
      <c r="M37" s="346">
        <f t="shared" si="3"/>
        <v>0</v>
      </c>
      <c r="N37" s="346">
        <v>0</v>
      </c>
      <c r="O37" s="346">
        <f t="shared" si="4"/>
        <v>0</v>
      </c>
      <c r="P37" s="441">
        <f t="shared" si="5"/>
        <v>0</v>
      </c>
      <c r="R37" s="116">
        <v>450</v>
      </c>
    </row>
    <row r="38" spans="1:18" ht="45" customHeight="1">
      <c r="A38" s="47">
        <f t="shared" si="6"/>
        <v>23</v>
      </c>
      <c r="B38" s="336" t="s">
        <v>547</v>
      </c>
      <c r="C38" s="363" t="s">
        <v>571</v>
      </c>
      <c r="D38" s="354" t="s">
        <v>115</v>
      </c>
      <c r="E38" s="370">
        <v>10</v>
      </c>
      <c r="F38" s="355">
        <v>0</v>
      </c>
      <c r="G38" s="344">
        <v>0</v>
      </c>
      <c r="H38" s="68">
        <f t="shared" si="0"/>
        <v>0</v>
      </c>
      <c r="I38" s="345">
        <v>0</v>
      </c>
      <c r="J38" s="163">
        <f t="shared" si="1"/>
        <v>0</v>
      </c>
      <c r="K38" s="346">
        <v>0</v>
      </c>
      <c r="L38" s="346">
        <f t="shared" si="2"/>
        <v>0</v>
      </c>
      <c r="M38" s="346">
        <f t="shared" si="3"/>
        <v>0</v>
      </c>
      <c r="N38" s="346">
        <v>0</v>
      </c>
      <c r="O38" s="346">
        <f t="shared" si="4"/>
        <v>0</v>
      </c>
      <c r="P38" s="441">
        <f t="shared" si="5"/>
        <v>0</v>
      </c>
      <c r="R38" s="116">
        <v>22</v>
      </c>
    </row>
    <row r="39" spans="1:18" ht="45" customHeight="1">
      <c r="A39" s="47">
        <f t="shared" si="6"/>
        <v>24</v>
      </c>
      <c r="B39" s="266" t="s">
        <v>547</v>
      </c>
      <c r="C39" s="495" t="s">
        <v>572</v>
      </c>
      <c r="D39" s="354" t="s">
        <v>115</v>
      </c>
      <c r="E39" s="370">
        <v>8</v>
      </c>
      <c r="F39" s="355">
        <v>0</v>
      </c>
      <c r="G39" s="344">
        <v>0</v>
      </c>
      <c r="H39" s="68">
        <f t="shared" si="0"/>
        <v>0</v>
      </c>
      <c r="I39" s="345">
        <v>0</v>
      </c>
      <c r="J39" s="163">
        <f t="shared" si="1"/>
        <v>0</v>
      </c>
      <c r="K39" s="346">
        <v>0</v>
      </c>
      <c r="L39" s="346">
        <f t="shared" si="2"/>
        <v>0</v>
      </c>
      <c r="M39" s="346">
        <f t="shared" si="3"/>
        <v>0</v>
      </c>
      <c r="N39" s="346">
        <v>0</v>
      </c>
      <c r="O39" s="346">
        <f t="shared" si="4"/>
        <v>0</v>
      </c>
      <c r="P39" s="441">
        <f t="shared" si="5"/>
        <v>0</v>
      </c>
      <c r="R39" s="116">
        <v>16.489999999999998</v>
      </c>
    </row>
    <row r="40" spans="1:18" ht="59.25" customHeight="1">
      <c r="A40" s="47">
        <f t="shared" si="6"/>
        <v>25</v>
      </c>
      <c r="B40" s="336" t="s">
        <v>547</v>
      </c>
      <c r="C40" s="363" t="s">
        <v>556</v>
      </c>
      <c r="D40" s="354" t="s">
        <v>8</v>
      </c>
      <c r="E40" s="220">
        <v>211.4</v>
      </c>
      <c r="F40" s="355">
        <v>0</v>
      </c>
      <c r="G40" s="344">
        <v>0</v>
      </c>
      <c r="H40" s="68">
        <f t="shared" si="0"/>
        <v>0</v>
      </c>
      <c r="I40" s="345">
        <v>0</v>
      </c>
      <c r="J40" s="163">
        <f t="shared" si="1"/>
        <v>0</v>
      </c>
      <c r="K40" s="346">
        <v>0</v>
      </c>
      <c r="L40" s="346">
        <f t="shared" si="2"/>
        <v>0</v>
      </c>
      <c r="M40" s="346">
        <f t="shared" si="3"/>
        <v>0</v>
      </c>
      <c r="N40" s="346">
        <v>0</v>
      </c>
      <c r="O40" s="346">
        <f t="shared" si="4"/>
        <v>0</v>
      </c>
      <c r="P40" s="441">
        <f t="shared" si="5"/>
        <v>0</v>
      </c>
      <c r="R40" s="376">
        <v>0.65</v>
      </c>
    </row>
    <row r="41" spans="1:18" ht="34.5" customHeight="1">
      <c r="A41" s="47">
        <f t="shared" si="6"/>
        <v>26</v>
      </c>
      <c r="B41" s="336" t="s">
        <v>547</v>
      </c>
      <c r="C41" s="368" t="s">
        <v>564</v>
      </c>
      <c r="D41" s="354" t="s">
        <v>545</v>
      </c>
      <c r="E41" s="370">
        <v>1</v>
      </c>
      <c r="F41" s="355">
        <v>0</v>
      </c>
      <c r="G41" s="344">
        <v>0</v>
      </c>
      <c r="H41" s="68">
        <f t="shared" si="0"/>
        <v>0</v>
      </c>
      <c r="I41" s="345">
        <v>0</v>
      </c>
      <c r="J41" s="163">
        <f t="shared" si="1"/>
        <v>0</v>
      </c>
      <c r="K41" s="346">
        <v>0</v>
      </c>
      <c r="L41" s="346">
        <f t="shared" si="2"/>
        <v>0</v>
      </c>
      <c r="M41" s="346">
        <f t="shared" si="3"/>
        <v>0</v>
      </c>
      <c r="N41" s="346">
        <v>0</v>
      </c>
      <c r="O41" s="346">
        <f t="shared" si="4"/>
        <v>0</v>
      </c>
      <c r="P41" s="441">
        <f t="shared" si="5"/>
        <v>0</v>
      </c>
      <c r="R41" s="116">
        <v>65</v>
      </c>
    </row>
    <row r="42" spans="1:18" ht="34.5" customHeight="1">
      <c r="A42" s="47"/>
      <c r="B42" s="336"/>
      <c r="C42" s="446" t="s">
        <v>649</v>
      </c>
      <c r="D42" s="354"/>
      <c r="E42" s="370"/>
      <c r="F42" s="355">
        <v>0</v>
      </c>
      <c r="G42" s="344">
        <v>0</v>
      </c>
      <c r="H42" s="68">
        <f t="shared" si="0"/>
        <v>0</v>
      </c>
      <c r="I42" s="345">
        <v>0</v>
      </c>
      <c r="J42" s="163">
        <f t="shared" si="1"/>
        <v>0</v>
      </c>
      <c r="K42" s="346">
        <v>0</v>
      </c>
      <c r="L42" s="346">
        <f t="shared" si="2"/>
        <v>0</v>
      </c>
      <c r="M42" s="346">
        <f t="shared" si="3"/>
        <v>0</v>
      </c>
      <c r="N42" s="346">
        <v>0</v>
      </c>
      <c r="O42" s="346">
        <f t="shared" si="4"/>
        <v>0</v>
      </c>
      <c r="P42" s="441">
        <f t="shared" si="5"/>
        <v>0</v>
      </c>
      <c r="R42" s="116"/>
    </row>
    <row r="43" spans="1:18" ht="24.95" customHeight="1">
      <c r="A43" s="47">
        <v>27</v>
      </c>
      <c r="B43" s="497" t="s">
        <v>59</v>
      </c>
      <c r="C43" s="498" t="s">
        <v>182</v>
      </c>
      <c r="D43" s="68" t="s">
        <v>9</v>
      </c>
      <c r="E43" s="141">
        <v>950</v>
      </c>
      <c r="F43" s="355">
        <v>0</v>
      </c>
      <c r="G43" s="344">
        <v>0</v>
      </c>
      <c r="H43" s="68">
        <f t="shared" si="0"/>
        <v>0</v>
      </c>
      <c r="I43" s="345">
        <v>0</v>
      </c>
      <c r="J43" s="163">
        <f t="shared" si="1"/>
        <v>0</v>
      </c>
      <c r="K43" s="346">
        <v>0</v>
      </c>
      <c r="L43" s="346">
        <f t="shared" si="2"/>
        <v>0</v>
      </c>
      <c r="M43" s="346">
        <f t="shared" si="3"/>
        <v>0</v>
      </c>
      <c r="N43" s="346">
        <v>0</v>
      </c>
      <c r="O43" s="346">
        <f t="shared" si="4"/>
        <v>0</v>
      </c>
      <c r="P43" s="441">
        <f t="shared" si="5"/>
        <v>0</v>
      </c>
      <c r="R43" s="116"/>
    </row>
    <row r="44" spans="1:18" ht="24.95" customHeight="1">
      <c r="A44" s="47"/>
      <c r="B44" s="499"/>
      <c r="C44" s="500" t="s">
        <v>183</v>
      </c>
      <c r="D44" s="68" t="s">
        <v>689</v>
      </c>
      <c r="E44" s="141">
        <v>40</v>
      </c>
      <c r="F44" s="355">
        <v>0</v>
      </c>
      <c r="G44" s="344">
        <v>0</v>
      </c>
      <c r="H44" s="68">
        <f t="shared" si="0"/>
        <v>0</v>
      </c>
      <c r="I44" s="345">
        <v>0</v>
      </c>
      <c r="J44" s="163">
        <f t="shared" si="1"/>
        <v>0</v>
      </c>
      <c r="K44" s="346">
        <v>0</v>
      </c>
      <c r="L44" s="346">
        <f t="shared" si="2"/>
        <v>0</v>
      </c>
      <c r="M44" s="346">
        <f t="shared" si="3"/>
        <v>0</v>
      </c>
      <c r="N44" s="346">
        <v>0</v>
      </c>
      <c r="O44" s="346">
        <f t="shared" si="4"/>
        <v>0</v>
      </c>
      <c r="P44" s="441">
        <f t="shared" si="5"/>
        <v>0</v>
      </c>
      <c r="R44" s="116"/>
    </row>
    <row r="45" spans="1:18" ht="24.95" customHeight="1">
      <c r="A45" s="47">
        <v>29</v>
      </c>
      <c r="B45" s="497" t="s">
        <v>59</v>
      </c>
      <c r="C45" s="453" t="s">
        <v>650</v>
      </c>
      <c r="D45" s="68" t="s">
        <v>9</v>
      </c>
      <c r="E45" s="141">
        <v>100</v>
      </c>
      <c r="F45" s="355">
        <v>0</v>
      </c>
      <c r="G45" s="344">
        <v>0</v>
      </c>
      <c r="H45" s="68">
        <f t="shared" si="0"/>
        <v>0</v>
      </c>
      <c r="I45" s="345">
        <v>0</v>
      </c>
      <c r="J45" s="163">
        <f t="shared" si="1"/>
        <v>0</v>
      </c>
      <c r="K45" s="346">
        <v>0</v>
      </c>
      <c r="L45" s="346">
        <f t="shared" si="2"/>
        <v>0</v>
      </c>
      <c r="M45" s="346">
        <f t="shared" si="3"/>
        <v>0</v>
      </c>
      <c r="N45" s="346">
        <v>0</v>
      </c>
      <c r="O45" s="346">
        <f t="shared" si="4"/>
        <v>0</v>
      </c>
      <c r="P45" s="441">
        <f t="shared" si="5"/>
        <v>0</v>
      </c>
      <c r="R45" s="116"/>
    </row>
    <row r="46" spans="1:18" ht="24.95" customHeight="1">
      <c r="A46" s="47"/>
      <c r="B46" s="499"/>
      <c r="C46" s="500" t="s">
        <v>183</v>
      </c>
      <c r="D46" s="68" t="s">
        <v>689</v>
      </c>
      <c r="E46" s="141">
        <v>16</v>
      </c>
      <c r="F46" s="355">
        <v>0</v>
      </c>
      <c r="G46" s="344">
        <v>0</v>
      </c>
      <c r="H46" s="68">
        <f t="shared" si="0"/>
        <v>0</v>
      </c>
      <c r="I46" s="345">
        <v>0</v>
      </c>
      <c r="J46" s="163">
        <f t="shared" si="1"/>
        <v>0</v>
      </c>
      <c r="K46" s="346">
        <v>0</v>
      </c>
      <c r="L46" s="346">
        <f t="shared" si="2"/>
        <v>0</v>
      </c>
      <c r="M46" s="346">
        <f t="shared" si="3"/>
        <v>0</v>
      </c>
      <c r="N46" s="346">
        <v>0</v>
      </c>
      <c r="O46" s="346">
        <f t="shared" si="4"/>
        <v>0</v>
      </c>
      <c r="P46" s="441">
        <f t="shared" si="5"/>
        <v>0</v>
      </c>
      <c r="R46" s="116"/>
    </row>
    <row r="47" spans="1:18" ht="24.95" customHeight="1">
      <c r="A47" s="47">
        <v>30</v>
      </c>
      <c r="B47" s="501" t="s">
        <v>59</v>
      </c>
      <c r="C47" s="498" t="s">
        <v>184</v>
      </c>
      <c r="D47" s="68" t="s">
        <v>9</v>
      </c>
      <c r="E47" s="141">
        <v>850</v>
      </c>
      <c r="F47" s="355">
        <v>0</v>
      </c>
      <c r="G47" s="344">
        <v>0</v>
      </c>
      <c r="H47" s="68">
        <f t="shared" si="0"/>
        <v>0</v>
      </c>
      <c r="I47" s="345">
        <v>0</v>
      </c>
      <c r="J47" s="163">
        <f t="shared" si="1"/>
        <v>0</v>
      </c>
      <c r="K47" s="346">
        <v>0</v>
      </c>
      <c r="L47" s="346">
        <f t="shared" si="2"/>
        <v>0</v>
      </c>
      <c r="M47" s="346">
        <f t="shared" si="3"/>
        <v>0</v>
      </c>
      <c r="N47" s="346">
        <v>0</v>
      </c>
      <c r="O47" s="346">
        <f t="shared" si="4"/>
        <v>0</v>
      </c>
      <c r="P47" s="441">
        <f t="shared" si="5"/>
        <v>0</v>
      </c>
      <c r="R47" s="116"/>
    </row>
    <row r="48" spans="1:18" ht="24.95" customHeight="1">
      <c r="A48" s="47">
        <v>31</v>
      </c>
      <c r="B48" s="501" t="s">
        <v>59</v>
      </c>
      <c r="C48" s="448" t="s">
        <v>651</v>
      </c>
      <c r="D48" s="354" t="s">
        <v>7</v>
      </c>
      <c r="E48" s="447">
        <v>499.2</v>
      </c>
      <c r="F48" s="355">
        <v>0</v>
      </c>
      <c r="G48" s="344">
        <v>0</v>
      </c>
      <c r="H48" s="68">
        <f t="shared" si="0"/>
        <v>0</v>
      </c>
      <c r="I48" s="345">
        <v>0</v>
      </c>
      <c r="J48" s="163">
        <f t="shared" si="1"/>
        <v>0</v>
      </c>
      <c r="K48" s="346">
        <v>0</v>
      </c>
      <c r="L48" s="346">
        <f t="shared" si="2"/>
        <v>0</v>
      </c>
      <c r="M48" s="346">
        <f t="shared" si="3"/>
        <v>0</v>
      </c>
      <c r="N48" s="346">
        <v>0</v>
      </c>
      <c r="O48" s="346">
        <f t="shared" si="4"/>
        <v>0</v>
      </c>
      <c r="P48" s="441">
        <f t="shared" si="5"/>
        <v>0</v>
      </c>
      <c r="R48" s="116"/>
    </row>
    <row r="49" spans="1:18" ht="24.95" customHeight="1">
      <c r="A49" s="47">
        <f t="shared" si="6"/>
        <v>32</v>
      </c>
      <c r="B49" s="336"/>
      <c r="C49" s="450" t="s">
        <v>652</v>
      </c>
      <c r="D49" s="354" t="s">
        <v>4</v>
      </c>
      <c r="E49" s="447">
        <f>E48*1500*0.1</f>
        <v>74880</v>
      </c>
      <c r="F49" s="355">
        <v>0</v>
      </c>
      <c r="G49" s="344">
        <v>0</v>
      </c>
      <c r="H49" s="68">
        <f t="shared" si="0"/>
        <v>0</v>
      </c>
      <c r="I49" s="345">
        <v>0</v>
      </c>
      <c r="J49" s="163">
        <f t="shared" si="1"/>
        <v>0</v>
      </c>
      <c r="K49" s="346">
        <v>0</v>
      </c>
      <c r="L49" s="346">
        <f t="shared" si="2"/>
        <v>0</v>
      </c>
      <c r="M49" s="346">
        <f t="shared" si="3"/>
        <v>0</v>
      </c>
      <c r="N49" s="346">
        <v>0</v>
      </c>
      <c r="O49" s="346">
        <f t="shared" si="4"/>
        <v>0</v>
      </c>
      <c r="P49" s="441">
        <f t="shared" si="5"/>
        <v>0</v>
      </c>
      <c r="R49" s="116">
        <v>0.12</v>
      </c>
    </row>
    <row r="50" spans="1:18" ht="24.95" customHeight="1">
      <c r="A50" s="47">
        <f t="shared" si="6"/>
        <v>33</v>
      </c>
      <c r="B50" s="377" t="s">
        <v>573</v>
      </c>
      <c r="C50" s="448" t="s">
        <v>653</v>
      </c>
      <c r="D50" s="354" t="s">
        <v>7</v>
      </c>
      <c r="E50" s="447">
        <v>84</v>
      </c>
      <c r="F50" s="355">
        <v>0</v>
      </c>
      <c r="G50" s="344">
        <v>0</v>
      </c>
      <c r="H50" s="68">
        <f t="shared" si="0"/>
        <v>0</v>
      </c>
      <c r="I50" s="345">
        <v>0</v>
      </c>
      <c r="J50" s="163">
        <f t="shared" si="1"/>
        <v>0</v>
      </c>
      <c r="K50" s="346">
        <v>0</v>
      </c>
      <c r="L50" s="346">
        <f t="shared" si="2"/>
        <v>0</v>
      </c>
      <c r="M50" s="346">
        <f t="shared" si="3"/>
        <v>0</v>
      </c>
      <c r="N50" s="346">
        <v>0</v>
      </c>
      <c r="O50" s="346">
        <f t="shared" si="4"/>
        <v>0</v>
      </c>
      <c r="P50" s="441">
        <f t="shared" si="5"/>
        <v>0</v>
      </c>
      <c r="R50" s="116">
        <v>0.35</v>
      </c>
    </row>
    <row r="51" spans="1:18" ht="24.95" customHeight="1">
      <c r="A51" s="597" t="s">
        <v>32</v>
      </c>
      <c r="B51" s="597"/>
      <c r="C51" s="597"/>
      <c r="D51" s="597"/>
      <c r="E51" s="597"/>
      <c r="F51" s="597"/>
      <c r="G51" s="597"/>
      <c r="H51" s="597"/>
      <c r="I51" s="597"/>
      <c r="J51" s="597"/>
      <c r="K51" s="71"/>
      <c r="L51" s="71">
        <f>SUM(L12:L50)</f>
        <v>0</v>
      </c>
      <c r="M51" s="71">
        <f>SUM(M12:M50)</f>
        <v>0</v>
      </c>
      <c r="N51" s="71">
        <f>SUM(N12:N50)</f>
        <v>0</v>
      </c>
      <c r="O51" s="71">
        <f>SUM(O12:O50)</f>
        <v>0</v>
      </c>
      <c r="P51" s="71">
        <f>ROUND(O51+N51+M51,2)</f>
        <v>0</v>
      </c>
    </row>
    <row r="52" spans="1:18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503"/>
    </row>
    <row r="53" spans="1:18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</row>
    <row r="54" spans="1:18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</row>
    <row r="57" spans="1:18">
      <c r="C57" s="492" t="s">
        <v>5</v>
      </c>
      <c r="D57" s="120"/>
      <c r="E57" s="123"/>
      <c r="F57" s="122"/>
      <c r="G57" s="120"/>
      <c r="H57" s="123"/>
    </row>
    <row r="58" spans="1:18">
      <c r="C58" s="32"/>
      <c r="D58" s="119" t="s">
        <v>84</v>
      </c>
      <c r="E58" s="22"/>
    </row>
    <row r="59" spans="1:18">
      <c r="C59" s="27"/>
      <c r="D59" s="31"/>
      <c r="E59" s="25"/>
    </row>
    <row r="60" spans="1:18" ht="16.5">
      <c r="C60" s="27"/>
      <c r="D60" s="26"/>
      <c r="E60" s="25"/>
    </row>
    <row r="61" spans="1:18" ht="16.5">
      <c r="C61" s="27"/>
      <c r="D61" s="121"/>
      <c r="E61" s="25"/>
      <c r="G61" s="124"/>
      <c r="H61" s="124"/>
    </row>
    <row r="62" spans="1:18">
      <c r="C62" s="27"/>
      <c r="D62" s="119"/>
      <c r="E62" s="22"/>
    </row>
    <row r="63" spans="1:18">
      <c r="C63" s="27"/>
      <c r="D63" s="31"/>
      <c r="E63" s="22"/>
    </row>
  </sheetData>
  <protectedRanges>
    <protectedRange password="CF3F" sqref="E47" name="Range1_2_4_2_1"/>
    <protectedRange password="CF3F" sqref="D47" name="Range1_1_2_2_2_1"/>
  </protectedRanges>
  <mergeCells count="11">
    <mergeCell ref="C9:C10"/>
    <mergeCell ref="D9:D10"/>
    <mergeCell ref="E9:E10"/>
    <mergeCell ref="F9:K9"/>
    <mergeCell ref="L9:P9"/>
    <mergeCell ref="A51:J51"/>
    <mergeCell ref="A1:P1"/>
    <mergeCell ref="A2:P2"/>
    <mergeCell ref="O7:P7"/>
    <mergeCell ref="A9:A10"/>
    <mergeCell ref="B9:B10"/>
  </mergeCells>
  <conditionalFormatting sqref="R19:R50">
    <cfRule type="expression" dxfId="31" priority="8" stopIfTrue="1">
      <formula>#REF!&gt;0</formula>
    </cfRule>
    <cfRule type="expression" dxfId="30" priority="9" stopIfTrue="1">
      <formula>#REF!=3</formula>
    </cfRule>
    <cfRule type="expression" dxfId="29" priority="10" stopIfTrue="1">
      <formula>#REF!=2</formula>
    </cfRule>
  </conditionalFormatting>
  <conditionalFormatting sqref="R19:R50">
    <cfRule type="expression" dxfId="28" priority="7" stopIfTrue="1">
      <formula>R19=#REF!=FALSE</formula>
    </cfRule>
  </conditionalFormatting>
  <conditionalFormatting sqref="R13:R50 I12:I50">
    <cfRule type="cellIs" dxfId="27" priority="6" stopIfTrue="1" operator="equal">
      <formula>0</formula>
    </cfRule>
  </conditionalFormatting>
  <pageMargins left="0.43307086614173229" right="0.31496062992125984" top="0.51181102362204722" bottom="0.51181102362204722" header="0.31496062992125984" footer="0.31496062992125984"/>
  <pageSetup paperSize="9" scale="90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H32"/>
  <sheetViews>
    <sheetView zoomScale="84" zoomScaleNormal="84" workbookViewId="0">
      <selection activeCell="D27" sqref="D27"/>
    </sheetView>
  </sheetViews>
  <sheetFormatPr defaultRowHeight="15"/>
  <cols>
    <col min="1" max="1" width="6" customWidth="1"/>
    <col min="2" max="2" width="13.140625" customWidth="1"/>
    <col min="3" max="3" width="31.28515625" customWidth="1"/>
    <col min="4" max="4" width="11.42578125" customWidth="1"/>
    <col min="5" max="5" width="11.7109375" customWidth="1"/>
    <col min="6" max="7" width="9.7109375" customWidth="1"/>
  </cols>
  <sheetData>
    <row r="2" spans="1:8" ht="33" customHeight="1">
      <c r="A2" s="665" t="s">
        <v>627</v>
      </c>
      <c r="B2" s="665"/>
      <c r="C2" s="665"/>
      <c r="D2" s="665"/>
      <c r="E2" s="665"/>
      <c r="F2" s="665"/>
      <c r="G2" s="665"/>
      <c r="H2" s="665"/>
    </row>
    <row r="3" spans="1:8">
      <c r="A3" s="587"/>
      <c r="B3" s="587"/>
      <c r="C3" s="587"/>
      <c r="D3" s="587"/>
      <c r="E3" s="587"/>
      <c r="F3" s="587"/>
      <c r="G3" s="587"/>
      <c r="H3" s="587"/>
    </row>
    <row r="4" spans="1:8">
      <c r="A4" s="99" t="s">
        <v>707</v>
      </c>
      <c r="B4" s="186"/>
      <c r="C4" s="154"/>
      <c r="D4" s="154"/>
      <c r="E4" s="154"/>
      <c r="F4" s="75"/>
      <c r="G4" s="4"/>
      <c r="H4" s="4"/>
    </row>
    <row r="5" spans="1:8">
      <c r="A5" s="75" t="s">
        <v>609</v>
      </c>
      <c r="B5" s="186"/>
      <c r="C5" s="154"/>
      <c r="D5" s="154"/>
      <c r="E5" s="154"/>
      <c r="F5" s="75"/>
      <c r="G5" s="75"/>
      <c r="H5" s="154"/>
    </row>
    <row r="6" spans="1:8">
      <c r="A6" s="73" t="s">
        <v>171</v>
      </c>
      <c r="B6" s="186"/>
      <c r="C6" s="154"/>
      <c r="D6" s="154"/>
      <c r="E6" s="154"/>
      <c r="F6" s="73"/>
      <c r="G6" s="73"/>
      <c r="H6" s="154"/>
    </row>
    <row r="7" spans="1:8" ht="16.5">
      <c r="A7" s="73" t="s">
        <v>718</v>
      </c>
      <c r="B7" s="33"/>
      <c r="C7" s="17"/>
      <c r="D7" s="17"/>
      <c r="E7" s="17"/>
      <c r="F7" s="17"/>
      <c r="G7" s="17"/>
      <c r="H7" s="17"/>
    </row>
    <row r="8" spans="1:8" ht="15" customHeight="1">
      <c r="A8" s="667"/>
      <c r="B8" s="667"/>
      <c r="C8" s="667"/>
      <c r="D8" s="508"/>
      <c r="E8" s="11"/>
      <c r="F8" s="11"/>
      <c r="G8" s="11"/>
      <c r="H8" s="11"/>
    </row>
    <row r="9" spans="1:8" ht="15" customHeight="1">
      <c r="A9" s="667"/>
      <c r="B9" s="667"/>
      <c r="C9" s="667"/>
      <c r="D9" s="508"/>
      <c r="E9" s="11"/>
      <c r="F9" s="11"/>
      <c r="G9" s="11"/>
      <c r="H9" s="11"/>
    </row>
    <row r="10" spans="1:8" ht="15" customHeight="1">
      <c r="A10" s="12"/>
      <c r="B10" s="12"/>
      <c r="C10" s="668"/>
      <c r="D10" s="668"/>
      <c r="E10" s="668"/>
      <c r="F10" s="668"/>
      <c r="G10" s="668"/>
      <c r="H10" s="12"/>
    </row>
    <row r="11" spans="1:8">
      <c r="A11" s="13"/>
      <c r="B11" s="13"/>
      <c r="C11" s="13"/>
      <c r="D11" s="13"/>
      <c r="E11" s="13"/>
      <c r="F11" s="13"/>
      <c r="G11" s="13"/>
      <c r="H11" s="13"/>
    </row>
    <row r="12" spans="1:8" ht="15" customHeight="1">
      <c r="A12" s="585" t="s">
        <v>34</v>
      </c>
      <c r="B12" s="585" t="s">
        <v>35</v>
      </c>
      <c r="C12" s="585" t="s">
        <v>713</v>
      </c>
      <c r="D12" s="585" t="s">
        <v>717</v>
      </c>
      <c r="E12" s="594" t="s">
        <v>36</v>
      </c>
      <c r="F12" s="594"/>
      <c r="G12" s="594"/>
      <c r="H12" s="585" t="s">
        <v>37</v>
      </c>
    </row>
    <row r="13" spans="1:8" ht="25.5">
      <c r="A13" s="585"/>
      <c r="B13" s="585"/>
      <c r="C13" s="585"/>
      <c r="D13" s="585"/>
      <c r="E13" s="14" t="s">
        <v>714</v>
      </c>
      <c r="F13" s="14" t="s">
        <v>715</v>
      </c>
      <c r="G13" s="14" t="s">
        <v>716</v>
      </c>
      <c r="H13" s="585"/>
    </row>
    <row r="14" spans="1:8" ht="24.95" customHeight="1">
      <c r="A14" s="175">
        <v>1</v>
      </c>
      <c r="B14" s="172" t="s">
        <v>585</v>
      </c>
      <c r="C14" s="173" t="s">
        <v>671</v>
      </c>
      <c r="D14" s="109">
        <v>0</v>
      </c>
      <c r="E14" s="109">
        <v>0</v>
      </c>
      <c r="F14" s="109">
        <v>0</v>
      </c>
      <c r="G14" s="109">
        <v>0</v>
      </c>
      <c r="H14" s="109">
        <v>0</v>
      </c>
    </row>
    <row r="15" spans="1:8" ht="24.95" customHeight="1">
      <c r="A15" s="175"/>
      <c r="B15" s="175"/>
      <c r="C15" s="177" t="s">
        <v>31</v>
      </c>
      <c r="D15" s="174">
        <f>SUM(D14:D14)</f>
        <v>0</v>
      </c>
      <c r="E15" s="174">
        <f>SUM(E14:E14)</f>
        <v>0</v>
      </c>
      <c r="F15" s="174">
        <f>SUM(F14:F14)</f>
        <v>0</v>
      </c>
      <c r="G15" s="174">
        <v>0</v>
      </c>
      <c r="H15" s="174">
        <v>0</v>
      </c>
    </row>
    <row r="16" spans="1:8" ht="24.95" customHeight="1">
      <c r="A16" s="590" t="s">
        <v>116</v>
      </c>
      <c r="B16" s="591"/>
      <c r="C16" s="592"/>
      <c r="D16" s="109">
        <f>ROUND(D15*0.04,2)</f>
        <v>0</v>
      </c>
      <c r="E16" s="181"/>
      <c r="F16" s="181"/>
      <c r="G16" s="181"/>
      <c r="H16" s="178"/>
    </row>
    <row r="17" spans="1:8" ht="24.95" customHeight="1">
      <c r="A17" s="590" t="s">
        <v>106</v>
      </c>
      <c r="B17" s="591"/>
      <c r="C17" s="592"/>
      <c r="D17" s="109">
        <f>ROUND(D15*0.03,2)</f>
        <v>0</v>
      </c>
      <c r="E17" s="178"/>
      <c r="F17" s="179"/>
      <c r="G17" s="178"/>
      <c r="H17" s="178"/>
    </row>
    <row r="18" spans="1:8" ht="24.95" customHeight="1">
      <c r="A18" s="593" t="s">
        <v>41</v>
      </c>
      <c r="B18" s="593"/>
      <c r="C18" s="593"/>
      <c r="D18" s="174">
        <f>SUM(D15:D17)</f>
        <v>0</v>
      </c>
      <c r="E18" s="132"/>
      <c r="F18" s="180"/>
      <c r="G18" s="132"/>
      <c r="H18" s="132"/>
    </row>
    <row r="19" spans="1:8">
      <c r="A19" s="132"/>
      <c r="B19" s="132"/>
      <c r="C19" s="132"/>
      <c r="D19" s="132"/>
      <c r="E19" s="132"/>
      <c r="F19" s="180"/>
      <c r="G19" s="132"/>
      <c r="H19" s="132"/>
    </row>
    <row r="20" spans="1:8">
      <c r="A20" s="132"/>
      <c r="B20" s="132"/>
      <c r="C20" s="132"/>
      <c r="D20" s="132"/>
      <c r="E20" s="132"/>
      <c r="F20" s="132"/>
      <c r="G20" s="132"/>
      <c r="H20" s="132"/>
    </row>
    <row r="21" spans="1:8">
      <c r="A21" s="129"/>
      <c r="B21" s="129"/>
      <c r="C21" s="129"/>
      <c r="D21" s="129"/>
      <c r="E21" s="129"/>
      <c r="F21" s="129"/>
      <c r="G21" s="129"/>
      <c r="H21" s="129"/>
    </row>
    <row r="22" spans="1:8">
      <c r="B22" s="32" t="s">
        <v>5</v>
      </c>
      <c r="C22" s="29"/>
      <c r="D22" s="22"/>
    </row>
    <row r="23" spans="1:8">
      <c r="B23" s="32"/>
      <c r="C23" s="30" t="s">
        <v>47</v>
      </c>
      <c r="D23" s="22"/>
    </row>
    <row r="24" spans="1:8">
      <c r="B24" s="27"/>
      <c r="C24" s="31"/>
      <c r="D24" s="25"/>
    </row>
    <row r="25" spans="1:8" ht="16.5">
      <c r="A25" s="22"/>
      <c r="B25" s="27"/>
      <c r="C25" s="26"/>
      <c r="D25" s="25"/>
    </row>
    <row r="26" spans="1:8">
      <c r="A26" s="574"/>
      <c r="B26" s="574"/>
      <c r="C26" s="574"/>
      <c r="D26" s="574"/>
      <c r="E26" s="574"/>
    </row>
    <row r="27" spans="1:8" ht="16.5">
      <c r="A27" s="22"/>
      <c r="B27" s="27"/>
      <c r="C27" s="26"/>
      <c r="D27" s="25"/>
    </row>
    <row r="28" spans="1:8" ht="16.5">
      <c r="A28" s="22"/>
      <c r="B28" s="27"/>
      <c r="C28" s="26"/>
      <c r="D28" s="25"/>
    </row>
    <row r="29" spans="1:8" ht="16.5">
      <c r="A29" s="22"/>
      <c r="B29" s="27"/>
      <c r="C29" s="26"/>
      <c r="D29" s="25"/>
    </row>
    <row r="30" spans="1:8" ht="16.5">
      <c r="A30" s="22"/>
      <c r="B30" s="27"/>
      <c r="C30" s="26"/>
      <c r="D30" s="25"/>
    </row>
    <row r="31" spans="1:8">
      <c r="A31" s="22"/>
      <c r="B31" s="27"/>
      <c r="C31" s="493"/>
    </row>
    <row r="32" spans="1:8">
      <c r="A32" s="23"/>
      <c r="B32" s="27"/>
      <c r="C32" s="119"/>
      <c r="D32" s="22"/>
    </row>
  </sheetData>
  <mergeCells count="15">
    <mergeCell ref="A12:A13"/>
    <mergeCell ref="B12:B13"/>
    <mergeCell ref="C12:C13"/>
    <mergeCell ref="D12:D13"/>
    <mergeCell ref="E12:G12"/>
    <mergeCell ref="H12:H13"/>
    <mergeCell ref="A16:C16"/>
    <mergeCell ref="A26:E26"/>
    <mergeCell ref="A17:C17"/>
    <mergeCell ref="A18:C18"/>
    <mergeCell ref="A2:H2"/>
    <mergeCell ref="A3:H3"/>
    <mergeCell ref="A8:C8"/>
    <mergeCell ref="A9:C9"/>
    <mergeCell ref="C10:G10"/>
  </mergeCells>
  <pageMargins left="0.31496062992125984" right="0.31496062992125984" top="1.5354330708661419" bottom="0.74803149606299213" header="0.31496062992125984" footer="0.31496062992125984"/>
  <pageSetup paperSize="9" scale="9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S49"/>
  <sheetViews>
    <sheetView zoomScale="86" zoomScaleNormal="86" workbookViewId="0">
      <selection activeCell="E50" sqref="E50"/>
    </sheetView>
  </sheetViews>
  <sheetFormatPr defaultRowHeight="15"/>
  <cols>
    <col min="1" max="1" width="5.7109375" customWidth="1"/>
    <col min="3" max="3" width="32.7109375" customWidth="1"/>
    <col min="4" max="4" width="6.7109375" customWidth="1"/>
    <col min="5" max="5" width="7.85546875" customWidth="1"/>
    <col min="6" max="6" width="8.140625" customWidth="1"/>
    <col min="7" max="13" width="9.28515625" bestFit="1" customWidth="1"/>
    <col min="14" max="14" width="10.140625" bestFit="1" customWidth="1"/>
    <col min="15" max="15" width="9.28515625" bestFit="1" customWidth="1"/>
    <col min="16" max="16" width="10.140625" bestFit="1" customWidth="1"/>
    <col min="17" max="17" width="9" customWidth="1"/>
    <col min="18" max="18" width="8.85546875" hidden="1" customWidth="1"/>
    <col min="19" max="19" width="7.42578125" hidden="1" customWidth="1"/>
  </cols>
  <sheetData>
    <row r="1" spans="1:19" ht="15.75">
      <c r="A1" s="595" t="s">
        <v>585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</row>
    <row r="2" spans="1:19">
      <c r="A2" s="624" t="s">
        <v>671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</row>
    <row r="3" spans="1:19">
      <c r="A3" s="488"/>
      <c r="B3" s="488"/>
      <c r="C3" s="488"/>
      <c r="D3" s="488"/>
      <c r="E3" s="488"/>
      <c r="F3" s="488"/>
      <c r="G3" s="488" t="s">
        <v>723</v>
      </c>
      <c r="H3" s="488"/>
      <c r="I3" s="488"/>
      <c r="J3" s="488"/>
      <c r="K3" s="488"/>
      <c r="L3" s="488"/>
      <c r="M3" s="488"/>
      <c r="N3" s="488"/>
      <c r="O3" s="488"/>
      <c r="P3" s="488"/>
    </row>
    <row r="4" spans="1:19">
      <c r="A4" s="99" t="s">
        <v>707</v>
      </c>
      <c r="B4" s="186"/>
      <c r="C4" s="154"/>
      <c r="D4" s="154"/>
      <c r="E4" s="154"/>
      <c r="F4" s="75"/>
      <c r="G4" s="4"/>
      <c r="H4" s="4"/>
      <c r="I4" s="4"/>
      <c r="L4" s="75"/>
      <c r="M4" s="100"/>
      <c r="N4" s="100"/>
      <c r="O4" s="75"/>
      <c r="P4" s="100"/>
    </row>
    <row r="5" spans="1:19" ht="20.25">
      <c r="A5" s="75" t="s">
        <v>674</v>
      </c>
      <c r="B5" s="186"/>
      <c r="C5" s="154"/>
      <c r="D5" s="154"/>
      <c r="E5" s="154"/>
      <c r="F5" s="75"/>
      <c r="G5" s="75"/>
      <c r="H5" s="75"/>
      <c r="I5" s="75"/>
      <c r="J5" s="75"/>
      <c r="K5" s="75"/>
      <c r="L5" s="75"/>
      <c r="M5" s="155"/>
      <c r="N5" s="101"/>
      <c r="O5" s="156"/>
      <c r="P5" s="102"/>
    </row>
    <row r="6" spans="1:19">
      <c r="A6" s="73" t="s">
        <v>171</v>
      </c>
      <c r="B6" s="186"/>
      <c r="C6" s="154"/>
      <c r="D6" s="154"/>
      <c r="E6" s="154"/>
      <c r="F6" s="73"/>
      <c r="G6" s="73"/>
      <c r="H6" s="73"/>
      <c r="I6" s="73"/>
      <c r="J6" s="73"/>
      <c r="K6" s="73"/>
      <c r="L6" s="73"/>
      <c r="M6" s="75"/>
      <c r="N6" s="75"/>
      <c r="O6" s="75"/>
      <c r="P6" s="75"/>
    </row>
    <row r="7" spans="1:19">
      <c r="A7" s="73" t="s">
        <v>718</v>
      </c>
      <c r="B7" s="153"/>
      <c r="C7" s="154"/>
      <c r="D7" s="154"/>
      <c r="F7" s="154"/>
      <c r="G7" s="73"/>
      <c r="H7" s="73"/>
      <c r="I7" s="73"/>
      <c r="J7" s="73"/>
      <c r="K7" s="73"/>
      <c r="L7" s="73"/>
      <c r="M7" s="74"/>
      <c r="N7" s="157"/>
      <c r="O7" s="625"/>
      <c r="P7" s="625"/>
    </row>
    <row r="8" spans="1:19">
      <c r="A8" s="73"/>
      <c r="B8" s="73"/>
      <c r="C8" s="73"/>
      <c r="D8" s="73"/>
      <c r="F8" s="73"/>
      <c r="G8" s="73"/>
      <c r="H8" s="73"/>
      <c r="I8" s="73"/>
      <c r="J8" s="73"/>
      <c r="K8" s="73"/>
      <c r="L8" s="73"/>
      <c r="M8" s="75"/>
      <c r="N8" s="75"/>
      <c r="O8" s="75"/>
      <c r="P8" s="76"/>
    </row>
    <row r="9" spans="1:19">
      <c r="A9" s="640" t="s">
        <v>11</v>
      </c>
      <c r="B9" s="640" t="s">
        <v>64</v>
      </c>
      <c r="C9" s="638" t="s">
        <v>0</v>
      </c>
      <c r="D9" s="639" t="s">
        <v>1</v>
      </c>
      <c r="E9" s="640" t="s">
        <v>2</v>
      </c>
      <c r="F9" s="613" t="s">
        <v>12</v>
      </c>
      <c r="G9" s="614"/>
      <c r="H9" s="614"/>
      <c r="I9" s="614"/>
      <c r="J9" s="614"/>
      <c r="K9" s="615"/>
      <c r="L9" s="618" t="s">
        <v>13</v>
      </c>
      <c r="M9" s="618"/>
      <c r="N9" s="618"/>
      <c r="O9" s="618"/>
      <c r="P9" s="618"/>
    </row>
    <row r="10" spans="1:19" ht="89.25">
      <c r="A10" s="641"/>
      <c r="B10" s="641"/>
      <c r="C10" s="638"/>
      <c r="D10" s="639"/>
      <c r="E10" s="641"/>
      <c r="F10" s="115" t="s">
        <v>65</v>
      </c>
      <c r="G10" s="444" t="s">
        <v>640</v>
      </c>
      <c r="H10" s="115" t="s">
        <v>66</v>
      </c>
      <c r="I10" s="115" t="s">
        <v>77</v>
      </c>
      <c r="J10" s="115" t="s">
        <v>67</v>
      </c>
      <c r="K10" s="115" t="s">
        <v>68</v>
      </c>
      <c r="L10" s="115" t="s">
        <v>69</v>
      </c>
      <c r="M10" s="115" t="s">
        <v>66</v>
      </c>
      <c r="N10" s="115" t="s">
        <v>70</v>
      </c>
      <c r="O10" s="115" t="s">
        <v>67</v>
      </c>
      <c r="P10" s="115" t="s">
        <v>71</v>
      </c>
    </row>
    <row r="11" spans="1:19" ht="30" customHeight="1">
      <c r="A11" s="47">
        <v>0</v>
      </c>
      <c r="B11" s="377"/>
      <c r="C11" s="382" t="s">
        <v>578</v>
      </c>
      <c r="D11" s="378"/>
      <c r="E11" s="379"/>
      <c r="F11" s="379"/>
      <c r="G11" s="379"/>
      <c r="H11" s="379"/>
      <c r="I11" s="379"/>
      <c r="J11" s="379"/>
      <c r="K11" s="379"/>
      <c r="L11" s="379"/>
      <c r="M11" s="379"/>
      <c r="N11" s="379"/>
      <c r="O11" s="379"/>
      <c r="P11" s="379"/>
    </row>
    <row r="12" spans="1:19" ht="24.75" customHeight="1">
      <c r="A12" s="47">
        <f>A11+1</f>
        <v>1</v>
      </c>
      <c r="B12" s="377" t="s">
        <v>573</v>
      </c>
      <c r="C12" s="380" t="s">
        <v>574</v>
      </c>
      <c r="D12" s="385" t="s">
        <v>7</v>
      </c>
      <c r="E12" s="379">
        <v>1000</v>
      </c>
      <c r="F12" s="379">
        <v>0</v>
      </c>
      <c r="G12" s="383">
        <v>0</v>
      </c>
      <c r="H12" s="379">
        <f>ROUND(F12*G12,2)</f>
        <v>0</v>
      </c>
      <c r="I12" s="379">
        <f>S12*1.05</f>
        <v>0</v>
      </c>
      <c r="J12" s="379">
        <f>H12*0.06</f>
        <v>0</v>
      </c>
      <c r="K12" s="379">
        <f>H12+I12+J12</f>
        <v>0</v>
      </c>
      <c r="L12" s="379">
        <f>ROUND(E12*F12,2)</f>
        <v>0</v>
      </c>
      <c r="M12" s="379">
        <f>ROUND(E12*H12,2)</f>
        <v>0</v>
      </c>
      <c r="N12" s="379">
        <f>ROUND(E12*I12,2)</f>
        <v>0</v>
      </c>
      <c r="O12" s="379">
        <f>ROUND(E12*J12,2)</f>
        <v>0</v>
      </c>
      <c r="P12" s="437">
        <f t="shared" ref="P12:P17" si="0">M12+N12+O12</f>
        <v>0</v>
      </c>
      <c r="R12" s="52">
        <v>1.77</v>
      </c>
      <c r="S12" s="379">
        <v>0</v>
      </c>
    </row>
    <row r="13" spans="1:19" ht="26.25" customHeight="1">
      <c r="A13" s="47">
        <f t="shared" ref="A13:A23" si="1">A12+1</f>
        <v>2</v>
      </c>
      <c r="B13" s="377" t="s">
        <v>573</v>
      </c>
      <c r="C13" s="380" t="s">
        <v>575</v>
      </c>
      <c r="D13" s="385" t="s">
        <v>7</v>
      </c>
      <c r="E13" s="379">
        <f>E12</f>
        <v>1000</v>
      </c>
      <c r="F13" s="379">
        <v>0</v>
      </c>
      <c r="G13" s="383">
        <v>0</v>
      </c>
      <c r="H13" s="379">
        <f t="shared" ref="H13:H38" si="2">ROUND(F13*G13,2)</f>
        <v>0</v>
      </c>
      <c r="I13" s="379">
        <f t="shared" ref="I13:I38" si="3">S13*1.05</f>
        <v>0.53550000000000009</v>
      </c>
      <c r="J13" s="379">
        <f t="shared" ref="J13:J38" si="4">H13*0.06</f>
        <v>0</v>
      </c>
      <c r="K13" s="379">
        <f t="shared" ref="K13:K38" si="5">H13+I13+J13</f>
        <v>0.53550000000000009</v>
      </c>
      <c r="L13" s="379">
        <f t="shared" ref="L13:L38" si="6">ROUND(E13*F13,2)</f>
        <v>0</v>
      </c>
      <c r="M13" s="379">
        <f t="shared" ref="M13:M38" si="7">ROUND(E13*H13,2)</f>
        <v>0</v>
      </c>
      <c r="N13" s="379">
        <v>0</v>
      </c>
      <c r="O13" s="379">
        <f t="shared" ref="O13:O38" si="8">ROUND(E13*J13,2)</f>
        <v>0</v>
      </c>
      <c r="P13" s="437">
        <f t="shared" si="0"/>
        <v>0</v>
      </c>
      <c r="R13" s="52">
        <v>145</v>
      </c>
      <c r="S13" s="379">
        <v>0.51</v>
      </c>
    </row>
    <row r="14" spans="1:19" ht="30" customHeight="1">
      <c r="A14" s="47">
        <f t="shared" si="1"/>
        <v>3</v>
      </c>
      <c r="B14" s="377" t="s">
        <v>573</v>
      </c>
      <c r="C14" s="381" t="s">
        <v>576</v>
      </c>
      <c r="D14" s="385" t="s">
        <v>9</v>
      </c>
      <c r="E14" s="379">
        <f>E12*0.3</f>
        <v>300</v>
      </c>
      <c r="F14" s="379">
        <v>0</v>
      </c>
      <c r="G14" s="383">
        <v>0</v>
      </c>
      <c r="H14" s="379">
        <f t="shared" si="2"/>
        <v>0</v>
      </c>
      <c r="I14" s="379">
        <f t="shared" si="3"/>
        <v>4.5255000000000001</v>
      </c>
      <c r="J14" s="379">
        <f t="shared" si="4"/>
        <v>0</v>
      </c>
      <c r="K14" s="379">
        <f t="shared" si="5"/>
        <v>4.5255000000000001</v>
      </c>
      <c r="L14" s="379">
        <f t="shared" si="6"/>
        <v>0</v>
      </c>
      <c r="M14" s="379">
        <f t="shared" si="7"/>
        <v>0</v>
      </c>
      <c r="N14" s="379">
        <v>0</v>
      </c>
      <c r="O14" s="379">
        <f t="shared" si="8"/>
        <v>0</v>
      </c>
      <c r="P14" s="437">
        <f t="shared" si="0"/>
        <v>0</v>
      </c>
      <c r="R14" s="52">
        <v>2.2364999999999999</v>
      </c>
      <c r="S14" s="379">
        <v>4.3099999999999996</v>
      </c>
    </row>
    <row r="15" spans="1:19" ht="30" customHeight="1">
      <c r="A15" s="47">
        <f t="shared" si="1"/>
        <v>4</v>
      </c>
      <c r="B15" s="377" t="s">
        <v>573</v>
      </c>
      <c r="C15" s="381" t="s">
        <v>579</v>
      </c>
      <c r="D15" s="385" t="s">
        <v>9</v>
      </c>
      <c r="E15" s="379">
        <f>E12*0.15</f>
        <v>150</v>
      </c>
      <c r="F15" s="379">
        <v>0</v>
      </c>
      <c r="G15" s="383">
        <v>0</v>
      </c>
      <c r="H15" s="379">
        <f t="shared" si="2"/>
        <v>0</v>
      </c>
      <c r="I15" s="379">
        <f t="shared" si="3"/>
        <v>19.372499999999999</v>
      </c>
      <c r="J15" s="379">
        <f t="shared" si="4"/>
        <v>0</v>
      </c>
      <c r="K15" s="379">
        <f t="shared" si="5"/>
        <v>19.372499999999999</v>
      </c>
      <c r="L15" s="379">
        <f t="shared" si="6"/>
        <v>0</v>
      </c>
      <c r="M15" s="379">
        <f t="shared" si="7"/>
        <v>0</v>
      </c>
      <c r="N15" s="379">
        <v>0</v>
      </c>
      <c r="O15" s="379">
        <f t="shared" si="8"/>
        <v>0</v>
      </c>
      <c r="P15" s="437">
        <f t="shared" si="0"/>
        <v>0</v>
      </c>
      <c r="R15" s="52">
        <v>2.0369999999999999</v>
      </c>
      <c r="S15" s="379">
        <v>18.45</v>
      </c>
    </row>
    <row r="16" spans="1:19" ht="30" customHeight="1">
      <c r="A16" s="47">
        <f t="shared" si="1"/>
        <v>5</v>
      </c>
      <c r="B16" s="377" t="s">
        <v>573</v>
      </c>
      <c r="C16" s="381" t="s">
        <v>580</v>
      </c>
      <c r="D16" s="385" t="s">
        <v>7</v>
      </c>
      <c r="E16" s="379">
        <f>E12</f>
        <v>1000</v>
      </c>
      <c r="F16" s="379">
        <v>0</v>
      </c>
      <c r="G16" s="383">
        <v>0</v>
      </c>
      <c r="H16" s="379">
        <f t="shared" si="2"/>
        <v>0</v>
      </c>
      <c r="I16" s="379">
        <f t="shared" si="3"/>
        <v>0.33600000000000002</v>
      </c>
      <c r="J16" s="379">
        <f t="shared" si="4"/>
        <v>0</v>
      </c>
      <c r="K16" s="379">
        <f t="shared" si="5"/>
        <v>0.33600000000000002</v>
      </c>
      <c r="L16" s="379">
        <f t="shared" si="6"/>
        <v>0</v>
      </c>
      <c r="M16" s="379">
        <f t="shared" si="7"/>
        <v>0</v>
      </c>
      <c r="N16" s="379">
        <v>0</v>
      </c>
      <c r="O16" s="379">
        <f t="shared" si="8"/>
        <v>0</v>
      </c>
      <c r="P16" s="437">
        <f t="shared" si="0"/>
        <v>0</v>
      </c>
      <c r="R16" s="52">
        <v>5.1450000000000005</v>
      </c>
      <c r="S16" s="379">
        <v>0.32</v>
      </c>
    </row>
    <row r="17" spans="1:19" ht="30" customHeight="1">
      <c r="A17" s="47">
        <f t="shared" si="1"/>
        <v>6</v>
      </c>
      <c r="B17" s="377" t="s">
        <v>573</v>
      </c>
      <c r="C17" s="380" t="s">
        <v>577</v>
      </c>
      <c r="D17" s="385" t="s">
        <v>7</v>
      </c>
      <c r="E17" s="379">
        <f>E12</f>
        <v>1000</v>
      </c>
      <c r="F17" s="379">
        <v>0</v>
      </c>
      <c r="G17" s="383">
        <v>0</v>
      </c>
      <c r="H17" s="379">
        <f t="shared" si="2"/>
        <v>0</v>
      </c>
      <c r="I17" s="379">
        <f t="shared" si="3"/>
        <v>9.6810000000000009</v>
      </c>
      <c r="J17" s="379">
        <f t="shared" si="4"/>
        <v>0</v>
      </c>
      <c r="K17" s="379">
        <f t="shared" si="5"/>
        <v>9.6810000000000009</v>
      </c>
      <c r="L17" s="379">
        <f t="shared" si="6"/>
        <v>0</v>
      </c>
      <c r="M17" s="379">
        <f t="shared" si="7"/>
        <v>0</v>
      </c>
      <c r="N17" s="379">
        <v>0</v>
      </c>
      <c r="O17" s="379">
        <f t="shared" si="8"/>
        <v>0</v>
      </c>
      <c r="P17" s="437">
        <f t="shared" si="0"/>
        <v>0</v>
      </c>
      <c r="R17" s="52">
        <v>1.72</v>
      </c>
      <c r="S17" s="379">
        <v>9.2200000000000006</v>
      </c>
    </row>
    <row r="18" spans="1:19" ht="28.5" customHeight="1">
      <c r="A18" s="47"/>
      <c r="B18" s="47"/>
      <c r="C18" s="384" t="s">
        <v>711</v>
      </c>
      <c r="D18" s="59"/>
      <c r="E18" s="52"/>
      <c r="F18" s="379">
        <v>0</v>
      </c>
      <c r="G18" s="383">
        <v>0</v>
      </c>
      <c r="H18" s="379">
        <f t="shared" si="2"/>
        <v>0</v>
      </c>
      <c r="I18" s="379">
        <f t="shared" si="3"/>
        <v>0</v>
      </c>
      <c r="J18" s="379">
        <f t="shared" si="4"/>
        <v>0</v>
      </c>
      <c r="K18" s="379">
        <f t="shared" si="5"/>
        <v>0</v>
      </c>
      <c r="L18" s="379">
        <f t="shared" si="6"/>
        <v>0</v>
      </c>
      <c r="M18" s="379">
        <f t="shared" si="7"/>
        <v>0</v>
      </c>
      <c r="N18" s="379">
        <v>0</v>
      </c>
      <c r="O18" s="379">
        <f t="shared" si="8"/>
        <v>0</v>
      </c>
      <c r="P18" s="105"/>
      <c r="R18" s="52">
        <v>137</v>
      </c>
      <c r="S18" s="52">
        <f>AB18*1.05</f>
        <v>0</v>
      </c>
    </row>
    <row r="19" spans="1:19" ht="30" customHeight="1">
      <c r="A19" s="47">
        <v>7</v>
      </c>
      <c r="B19" s="377" t="s">
        <v>573</v>
      </c>
      <c r="C19" s="48" t="s">
        <v>581</v>
      </c>
      <c r="D19" s="47" t="s">
        <v>7</v>
      </c>
      <c r="E19" s="52">
        <v>748.5</v>
      </c>
      <c r="F19" s="379">
        <v>0</v>
      </c>
      <c r="G19" s="383">
        <v>0</v>
      </c>
      <c r="H19" s="379">
        <f t="shared" si="2"/>
        <v>0</v>
      </c>
      <c r="I19" s="379">
        <f t="shared" si="3"/>
        <v>7.5075000000000003</v>
      </c>
      <c r="J19" s="379">
        <f t="shared" si="4"/>
        <v>0</v>
      </c>
      <c r="K19" s="379">
        <f t="shared" si="5"/>
        <v>7.5075000000000003</v>
      </c>
      <c r="L19" s="379">
        <f t="shared" si="6"/>
        <v>0</v>
      </c>
      <c r="M19" s="379">
        <f t="shared" si="7"/>
        <v>0</v>
      </c>
      <c r="N19" s="379">
        <v>0</v>
      </c>
      <c r="O19" s="379">
        <f t="shared" si="8"/>
        <v>0</v>
      </c>
      <c r="P19" s="105">
        <f>ROUND(M19+N19+O19,2)</f>
        <v>0</v>
      </c>
      <c r="R19" s="52">
        <v>2.2364999999999999</v>
      </c>
      <c r="S19" s="52">
        <v>7.15</v>
      </c>
    </row>
    <row r="20" spans="1:19" ht="30" customHeight="1">
      <c r="A20" s="47">
        <f t="shared" si="1"/>
        <v>8</v>
      </c>
      <c r="B20" s="377" t="s">
        <v>573</v>
      </c>
      <c r="C20" s="48" t="s">
        <v>582</v>
      </c>
      <c r="D20" s="47" t="s">
        <v>7</v>
      </c>
      <c r="E20" s="52">
        <v>254.4</v>
      </c>
      <c r="F20" s="379">
        <v>0</v>
      </c>
      <c r="G20" s="383">
        <v>0</v>
      </c>
      <c r="H20" s="379">
        <f t="shared" si="2"/>
        <v>0</v>
      </c>
      <c r="I20" s="379">
        <f t="shared" si="3"/>
        <v>8.61</v>
      </c>
      <c r="J20" s="379">
        <f t="shared" si="4"/>
        <v>0</v>
      </c>
      <c r="K20" s="379">
        <f t="shared" si="5"/>
        <v>8.61</v>
      </c>
      <c r="L20" s="379">
        <f t="shared" si="6"/>
        <v>0</v>
      </c>
      <c r="M20" s="379">
        <f t="shared" si="7"/>
        <v>0</v>
      </c>
      <c r="N20" s="379">
        <v>0</v>
      </c>
      <c r="O20" s="379">
        <f t="shared" si="8"/>
        <v>0</v>
      </c>
      <c r="P20" s="105">
        <f>ROUND(M20+N20+O20,2)</f>
        <v>0</v>
      </c>
      <c r="R20" s="52">
        <v>2.0369999999999999</v>
      </c>
      <c r="S20" s="52">
        <v>8.1999999999999993</v>
      </c>
    </row>
    <row r="21" spans="1:19" ht="30" customHeight="1">
      <c r="A21" s="47"/>
      <c r="B21" s="377"/>
      <c r="C21" s="384" t="s">
        <v>663</v>
      </c>
      <c r="D21" s="47"/>
      <c r="E21" s="52"/>
      <c r="F21" s="379">
        <v>0</v>
      </c>
      <c r="G21" s="383">
        <v>0</v>
      </c>
      <c r="H21" s="379">
        <f t="shared" si="2"/>
        <v>0</v>
      </c>
      <c r="I21" s="379">
        <f t="shared" si="3"/>
        <v>0</v>
      </c>
      <c r="J21" s="379">
        <f t="shared" si="4"/>
        <v>0</v>
      </c>
      <c r="K21" s="379">
        <f t="shared" si="5"/>
        <v>0</v>
      </c>
      <c r="L21" s="379">
        <f t="shared" si="6"/>
        <v>0</v>
      </c>
      <c r="M21" s="379">
        <f t="shared" si="7"/>
        <v>0</v>
      </c>
      <c r="N21" s="379">
        <v>0</v>
      </c>
      <c r="O21" s="379">
        <f t="shared" si="8"/>
        <v>0</v>
      </c>
      <c r="P21" s="105"/>
      <c r="R21" s="167"/>
      <c r="S21" s="167"/>
    </row>
    <row r="22" spans="1:19" ht="30" customHeight="1">
      <c r="A22" s="47">
        <v>9</v>
      </c>
      <c r="B22" s="449" t="s">
        <v>59</v>
      </c>
      <c r="C22" s="48" t="s">
        <v>664</v>
      </c>
      <c r="D22" s="47" t="s">
        <v>9</v>
      </c>
      <c r="E22" s="52">
        <v>4</v>
      </c>
      <c r="F22" s="379">
        <v>0</v>
      </c>
      <c r="G22" s="383">
        <v>0</v>
      </c>
      <c r="H22" s="379">
        <f t="shared" si="2"/>
        <v>0</v>
      </c>
      <c r="I22" s="379">
        <f t="shared" si="3"/>
        <v>0</v>
      </c>
      <c r="J22" s="379">
        <f t="shared" si="4"/>
        <v>0</v>
      </c>
      <c r="K22" s="379">
        <f t="shared" si="5"/>
        <v>0</v>
      </c>
      <c r="L22" s="379">
        <f t="shared" si="6"/>
        <v>0</v>
      </c>
      <c r="M22" s="379">
        <f t="shared" si="7"/>
        <v>0</v>
      </c>
      <c r="N22" s="379">
        <v>0</v>
      </c>
      <c r="O22" s="379">
        <f t="shared" si="8"/>
        <v>0</v>
      </c>
      <c r="P22" s="105">
        <f>ROUND(M22+N22+O22,2)</f>
        <v>0</v>
      </c>
      <c r="R22" s="167"/>
      <c r="S22" s="167"/>
    </row>
    <row r="23" spans="1:19" ht="30" customHeight="1">
      <c r="A23" s="47">
        <f t="shared" si="1"/>
        <v>10</v>
      </c>
      <c r="B23" s="190" t="s">
        <v>109</v>
      </c>
      <c r="C23" s="291" t="s">
        <v>665</v>
      </c>
      <c r="D23" s="201" t="s">
        <v>92</v>
      </c>
      <c r="E23" s="133">
        <v>2.6</v>
      </c>
      <c r="F23" s="379">
        <v>0</v>
      </c>
      <c r="G23" s="383">
        <v>0</v>
      </c>
      <c r="H23" s="379">
        <f t="shared" si="2"/>
        <v>0</v>
      </c>
      <c r="I23" s="379">
        <f t="shared" si="3"/>
        <v>0</v>
      </c>
      <c r="J23" s="379">
        <f t="shared" si="4"/>
        <v>0</v>
      </c>
      <c r="K23" s="379">
        <f t="shared" si="5"/>
        <v>0</v>
      </c>
      <c r="L23" s="379">
        <f t="shared" si="6"/>
        <v>0</v>
      </c>
      <c r="M23" s="379">
        <f t="shared" si="7"/>
        <v>0</v>
      </c>
      <c r="N23" s="379">
        <v>0</v>
      </c>
      <c r="O23" s="379">
        <f t="shared" si="8"/>
        <v>0</v>
      </c>
      <c r="P23" s="305">
        <f t="shared" ref="P23:P29" si="9">(M23+N23+O23)</f>
        <v>0</v>
      </c>
      <c r="R23" s="167"/>
      <c r="S23" s="167"/>
    </row>
    <row r="24" spans="1:19" ht="30" customHeight="1">
      <c r="A24" s="47"/>
      <c r="B24" s="190"/>
      <c r="C24" s="200" t="s">
        <v>110</v>
      </c>
      <c r="D24" s="201" t="s">
        <v>7</v>
      </c>
      <c r="E24" s="133">
        <f>E23*1.1</f>
        <v>2.8600000000000003</v>
      </c>
      <c r="F24" s="379">
        <v>0</v>
      </c>
      <c r="G24" s="383">
        <v>0</v>
      </c>
      <c r="H24" s="379">
        <f t="shared" si="2"/>
        <v>0</v>
      </c>
      <c r="I24" s="379">
        <f t="shared" si="3"/>
        <v>0</v>
      </c>
      <c r="J24" s="379">
        <f t="shared" si="4"/>
        <v>0</v>
      </c>
      <c r="K24" s="379">
        <f t="shared" si="5"/>
        <v>0</v>
      </c>
      <c r="L24" s="379">
        <f t="shared" si="6"/>
        <v>0</v>
      </c>
      <c r="M24" s="379">
        <f t="shared" si="7"/>
        <v>0</v>
      </c>
      <c r="N24" s="379">
        <v>0</v>
      </c>
      <c r="O24" s="379">
        <f t="shared" si="8"/>
        <v>0</v>
      </c>
      <c r="P24" s="305">
        <f t="shared" si="9"/>
        <v>0</v>
      </c>
      <c r="R24" s="143">
        <v>11.32</v>
      </c>
      <c r="S24" s="167"/>
    </row>
    <row r="25" spans="1:19" ht="30" customHeight="1">
      <c r="A25" s="47"/>
      <c r="B25" s="190"/>
      <c r="C25" s="203" t="s">
        <v>111</v>
      </c>
      <c r="D25" s="201" t="s">
        <v>9</v>
      </c>
      <c r="E25" s="133">
        <v>0.5</v>
      </c>
      <c r="F25" s="379">
        <v>0</v>
      </c>
      <c r="G25" s="383">
        <v>0</v>
      </c>
      <c r="H25" s="379">
        <f t="shared" si="2"/>
        <v>0</v>
      </c>
      <c r="I25" s="379">
        <f t="shared" si="3"/>
        <v>0</v>
      </c>
      <c r="J25" s="379">
        <f t="shared" si="4"/>
        <v>0</v>
      </c>
      <c r="K25" s="379">
        <f t="shared" si="5"/>
        <v>0</v>
      </c>
      <c r="L25" s="379">
        <f t="shared" si="6"/>
        <v>0</v>
      </c>
      <c r="M25" s="379">
        <f t="shared" si="7"/>
        <v>0</v>
      </c>
      <c r="N25" s="379">
        <v>0</v>
      </c>
      <c r="O25" s="379">
        <f t="shared" si="8"/>
        <v>0</v>
      </c>
      <c r="P25" s="305">
        <f t="shared" si="9"/>
        <v>0</v>
      </c>
      <c r="R25" s="143">
        <v>139</v>
      </c>
      <c r="S25" s="167"/>
    </row>
    <row r="26" spans="1:19" ht="30" customHeight="1">
      <c r="A26" s="47"/>
      <c r="B26" s="190"/>
      <c r="C26" s="204" t="s">
        <v>78</v>
      </c>
      <c r="D26" s="290" t="s">
        <v>4</v>
      </c>
      <c r="E26" s="292">
        <f>E23*0.15</f>
        <v>0.39</v>
      </c>
      <c r="F26" s="379">
        <v>0</v>
      </c>
      <c r="G26" s="383">
        <v>0</v>
      </c>
      <c r="H26" s="379">
        <f t="shared" si="2"/>
        <v>0</v>
      </c>
      <c r="I26" s="379">
        <f t="shared" si="3"/>
        <v>0</v>
      </c>
      <c r="J26" s="379">
        <f t="shared" si="4"/>
        <v>0</v>
      </c>
      <c r="K26" s="379">
        <f t="shared" si="5"/>
        <v>0</v>
      </c>
      <c r="L26" s="379">
        <f t="shared" si="6"/>
        <v>0</v>
      </c>
      <c r="M26" s="379">
        <f t="shared" si="7"/>
        <v>0</v>
      </c>
      <c r="N26" s="379">
        <v>0</v>
      </c>
      <c r="O26" s="379">
        <f t="shared" si="8"/>
        <v>0</v>
      </c>
      <c r="P26" s="305">
        <f t="shared" si="9"/>
        <v>0</v>
      </c>
      <c r="R26" s="143">
        <v>1.19</v>
      </c>
      <c r="S26" s="167"/>
    </row>
    <row r="27" spans="1:19" ht="30" customHeight="1">
      <c r="A27" s="47"/>
      <c r="B27" s="190"/>
      <c r="C27" s="200" t="s">
        <v>54</v>
      </c>
      <c r="D27" s="206" t="s">
        <v>3</v>
      </c>
      <c r="E27" s="133">
        <f>E23*15</f>
        <v>39</v>
      </c>
      <c r="F27" s="379">
        <v>0</v>
      </c>
      <c r="G27" s="383">
        <v>0</v>
      </c>
      <c r="H27" s="379">
        <f t="shared" si="2"/>
        <v>0</v>
      </c>
      <c r="I27" s="379">
        <f t="shared" si="3"/>
        <v>0</v>
      </c>
      <c r="J27" s="379">
        <f t="shared" si="4"/>
        <v>0</v>
      </c>
      <c r="K27" s="379">
        <f t="shared" si="5"/>
        <v>0</v>
      </c>
      <c r="L27" s="379">
        <f t="shared" si="6"/>
        <v>0</v>
      </c>
      <c r="M27" s="379">
        <f t="shared" si="7"/>
        <v>0</v>
      </c>
      <c r="N27" s="379">
        <v>0</v>
      </c>
      <c r="O27" s="379">
        <f t="shared" si="8"/>
        <v>0</v>
      </c>
      <c r="P27" s="305">
        <f t="shared" si="9"/>
        <v>0</v>
      </c>
      <c r="R27" s="143">
        <v>0.04</v>
      </c>
      <c r="S27" s="167"/>
    </row>
    <row r="28" spans="1:19" ht="30" customHeight="1">
      <c r="A28" s="47">
        <v>11</v>
      </c>
      <c r="B28" s="47" t="s">
        <v>109</v>
      </c>
      <c r="C28" s="295" t="s">
        <v>666</v>
      </c>
      <c r="D28" s="191" t="s">
        <v>9</v>
      </c>
      <c r="E28" s="34">
        <v>0.48</v>
      </c>
      <c r="F28" s="379">
        <v>0</v>
      </c>
      <c r="G28" s="383">
        <v>0</v>
      </c>
      <c r="H28" s="379">
        <f t="shared" si="2"/>
        <v>0</v>
      </c>
      <c r="I28" s="379">
        <f t="shared" si="3"/>
        <v>0</v>
      </c>
      <c r="J28" s="379">
        <f t="shared" si="4"/>
        <v>0</v>
      </c>
      <c r="K28" s="379">
        <f t="shared" si="5"/>
        <v>0</v>
      </c>
      <c r="L28" s="379">
        <f t="shared" si="6"/>
        <v>0</v>
      </c>
      <c r="M28" s="379">
        <f t="shared" si="7"/>
        <v>0</v>
      </c>
      <c r="N28" s="379">
        <v>0</v>
      </c>
      <c r="O28" s="379">
        <f t="shared" si="8"/>
        <v>0</v>
      </c>
      <c r="P28" s="305">
        <f t="shared" si="9"/>
        <v>0</v>
      </c>
      <c r="R28" s="167"/>
      <c r="S28" s="167"/>
    </row>
    <row r="29" spans="1:19" ht="30" customHeight="1">
      <c r="A29" s="47"/>
      <c r="B29" s="190"/>
      <c r="C29" s="204" t="s">
        <v>215</v>
      </c>
      <c r="D29" s="242" t="s">
        <v>9</v>
      </c>
      <c r="E29" s="286">
        <f>E28*1.05</f>
        <v>0.504</v>
      </c>
      <c r="F29" s="379">
        <v>0</v>
      </c>
      <c r="G29" s="383">
        <v>0</v>
      </c>
      <c r="H29" s="379">
        <f t="shared" si="2"/>
        <v>0</v>
      </c>
      <c r="I29" s="379">
        <f t="shared" si="3"/>
        <v>0</v>
      </c>
      <c r="J29" s="379">
        <f t="shared" si="4"/>
        <v>0</v>
      </c>
      <c r="K29" s="379">
        <f t="shared" si="5"/>
        <v>0</v>
      </c>
      <c r="L29" s="379">
        <f t="shared" si="6"/>
        <v>0</v>
      </c>
      <c r="M29" s="379">
        <f t="shared" si="7"/>
        <v>0</v>
      </c>
      <c r="N29" s="379">
        <v>0</v>
      </c>
      <c r="O29" s="379">
        <f t="shared" si="8"/>
        <v>0</v>
      </c>
      <c r="P29" s="72">
        <f t="shared" si="9"/>
        <v>0</v>
      </c>
      <c r="R29" s="167">
        <v>65</v>
      </c>
      <c r="S29" s="167"/>
    </row>
    <row r="30" spans="1:19" ht="30" customHeight="1">
      <c r="A30" s="47">
        <v>12</v>
      </c>
      <c r="B30" s="317" t="s">
        <v>59</v>
      </c>
      <c r="C30" s="316" t="s">
        <v>232</v>
      </c>
      <c r="D30" s="290" t="s">
        <v>201</v>
      </c>
      <c r="E30" s="318">
        <v>0.249</v>
      </c>
      <c r="F30" s="379">
        <v>0</v>
      </c>
      <c r="G30" s="383">
        <v>0</v>
      </c>
      <c r="H30" s="379">
        <f t="shared" si="2"/>
        <v>0</v>
      </c>
      <c r="I30" s="379">
        <f t="shared" si="3"/>
        <v>0</v>
      </c>
      <c r="J30" s="379">
        <f t="shared" si="4"/>
        <v>0</v>
      </c>
      <c r="K30" s="379">
        <f t="shared" si="5"/>
        <v>0</v>
      </c>
      <c r="L30" s="379">
        <f t="shared" si="6"/>
        <v>0</v>
      </c>
      <c r="M30" s="379">
        <f t="shared" si="7"/>
        <v>0</v>
      </c>
      <c r="N30" s="379">
        <v>0</v>
      </c>
      <c r="O30" s="379">
        <f t="shared" si="8"/>
        <v>0</v>
      </c>
      <c r="P30" s="104">
        <f t="shared" ref="P30:P36" si="10">ROUND(O30+N30+M30,2)</f>
        <v>0</v>
      </c>
      <c r="R30" s="167"/>
      <c r="S30" s="167"/>
    </row>
    <row r="31" spans="1:19" ht="30" customHeight="1">
      <c r="A31" s="47"/>
      <c r="B31" s="47"/>
      <c r="C31" s="289" t="s">
        <v>667</v>
      </c>
      <c r="D31" s="290" t="s">
        <v>8</v>
      </c>
      <c r="E31" s="299">
        <v>45.1</v>
      </c>
      <c r="F31" s="379">
        <v>0</v>
      </c>
      <c r="G31" s="383">
        <v>0</v>
      </c>
      <c r="H31" s="379">
        <f t="shared" si="2"/>
        <v>0</v>
      </c>
      <c r="I31" s="379">
        <f t="shared" si="3"/>
        <v>0</v>
      </c>
      <c r="J31" s="379">
        <f t="shared" si="4"/>
        <v>0</v>
      </c>
      <c r="K31" s="379">
        <f t="shared" si="5"/>
        <v>0</v>
      </c>
      <c r="L31" s="379">
        <f t="shared" si="6"/>
        <v>0</v>
      </c>
      <c r="M31" s="379">
        <f t="shared" si="7"/>
        <v>0</v>
      </c>
      <c r="N31" s="379">
        <v>0</v>
      </c>
      <c r="O31" s="379">
        <f t="shared" si="8"/>
        <v>0</v>
      </c>
      <c r="P31" s="104">
        <f t="shared" si="10"/>
        <v>0</v>
      </c>
      <c r="R31" s="167">
        <v>2.65</v>
      </c>
      <c r="S31" s="167"/>
    </row>
    <row r="32" spans="1:19" ht="30" customHeight="1">
      <c r="A32" s="47"/>
      <c r="B32" s="47"/>
      <c r="C32" s="289" t="s">
        <v>668</v>
      </c>
      <c r="D32" s="290" t="s">
        <v>8</v>
      </c>
      <c r="E32" s="299">
        <v>13.2</v>
      </c>
      <c r="F32" s="379">
        <v>0</v>
      </c>
      <c r="G32" s="383">
        <v>0</v>
      </c>
      <c r="H32" s="379">
        <f t="shared" si="2"/>
        <v>0</v>
      </c>
      <c r="I32" s="379">
        <f t="shared" si="3"/>
        <v>0</v>
      </c>
      <c r="J32" s="379">
        <f t="shared" si="4"/>
        <v>0</v>
      </c>
      <c r="K32" s="379">
        <f t="shared" si="5"/>
        <v>0</v>
      </c>
      <c r="L32" s="379">
        <f t="shared" si="6"/>
        <v>0</v>
      </c>
      <c r="M32" s="379">
        <f t="shared" si="7"/>
        <v>0</v>
      </c>
      <c r="N32" s="379">
        <v>0</v>
      </c>
      <c r="O32" s="379">
        <f t="shared" si="8"/>
        <v>0</v>
      </c>
      <c r="P32" s="104">
        <f t="shared" si="10"/>
        <v>0</v>
      </c>
      <c r="R32" s="167">
        <v>11.7</v>
      </c>
      <c r="S32" s="167"/>
    </row>
    <row r="33" spans="1:19" ht="30" customHeight="1">
      <c r="A33" s="47"/>
      <c r="B33" s="47"/>
      <c r="C33" s="289" t="s">
        <v>234</v>
      </c>
      <c r="D33" s="290" t="s">
        <v>14</v>
      </c>
      <c r="E33" s="299">
        <v>1</v>
      </c>
      <c r="F33" s="379">
        <v>0</v>
      </c>
      <c r="G33" s="383">
        <v>0</v>
      </c>
      <c r="H33" s="379">
        <f t="shared" si="2"/>
        <v>0</v>
      </c>
      <c r="I33" s="379">
        <f t="shared" si="3"/>
        <v>0</v>
      </c>
      <c r="J33" s="379">
        <f t="shared" si="4"/>
        <v>0</v>
      </c>
      <c r="K33" s="379">
        <f t="shared" si="5"/>
        <v>0</v>
      </c>
      <c r="L33" s="379">
        <f t="shared" si="6"/>
        <v>0</v>
      </c>
      <c r="M33" s="379">
        <f t="shared" si="7"/>
        <v>0</v>
      </c>
      <c r="N33" s="379">
        <v>0</v>
      </c>
      <c r="O33" s="379">
        <f t="shared" si="8"/>
        <v>0</v>
      </c>
      <c r="P33" s="104">
        <f t="shared" si="10"/>
        <v>0</v>
      </c>
      <c r="R33" s="167"/>
      <c r="S33" s="167"/>
    </row>
    <row r="34" spans="1:19" ht="30" customHeight="1">
      <c r="A34" s="47">
        <v>13</v>
      </c>
      <c r="B34" s="47" t="s">
        <v>61</v>
      </c>
      <c r="C34" s="217" t="s">
        <v>669</v>
      </c>
      <c r="D34" s="206" t="s">
        <v>7</v>
      </c>
      <c r="E34" s="133">
        <v>18</v>
      </c>
      <c r="F34" s="379">
        <v>0</v>
      </c>
      <c r="G34" s="383">
        <v>0</v>
      </c>
      <c r="H34" s="379">
        <f t="shared" si="2"/>
        <v>0</v>
      </c>
      <c r="I34" s="379">
        <f t="shared" si="3"/>
        <v>0</v>
      </c>
      <c r="J34" s="379">
        <f t="shared" si="4"/>
        <v>0</v>
      </c>
      <c r="K34" s="379">
        <f t="shared" si="5"/>
        <v>0</v>
      </c>
      <c r="L34" s="379">
        <f t="shared" si="6"/>
        <v>0</v>
      </c>
      <c r="M34" s="379">
        <f t="shared" si="7"/>
        <v>0</v>
      </c>
      <c r="N34" s="379">
        <v>0</v>
      </c>
      <c r="O34" s="379">
        <f t="shared" si="8"/>
        <v>0</v>
      </c>
      <c r="P34" s="104">
        <f t="shared" si="10"/>
        <v>0</v>
      </c>
      <c r="R34" s="167"/>
      <c r="S34" s="167"/>
    </row>
    <row r="35" spans="1:19" ht="30" customHeight="1">
      <c r="A35" s="47"/>
      <c r="B35" s="190"/>
      <c r="C35" s="200" t="s">
        <v>670</v>
      </c>
      <c r="D35" s="206" t="s">
        <v>7</v>
      </c>
      <c r="E35" s="133">
        <f>E34*1.1</f>
        <v>19.8</v>
      </c>
      <c r="F35" s="379">
        <v>0</v>
      </c>
      <c r="G35" s="383">
        <v>0</v>
      </c>
      <c r="H35" s="379">
        <f t="shared" si="2"/>
        <v>0</v>
      </c>
      <c r="I35" s="379">
        <f t="shared" si="3"/>
        <v>0</v>
      </c>
      <c r="J35" s="379">
        <f t="shared" si="4"/>
        <v>0</v>
      </c>
      <c r="K35" s="379">
        <f t="shared" si="5"/>
        <v>0</v>
      </c>
      <c r="L35" s="379">
        <f t="shared" si="6"/>
        <v>0</v>
      </c>
      <c r="M35" s="379">
        <f t="shared" si="7"/>
        <v>0</v>
      </c>
      <c r="N35" s="379">
        <v>0</v>
      </c>
      <c r="O35" s="379">
        <f t="shared" si="8"/>
        <v>0</v>
      </c>
      <c r="P35" s="104">
        <f t="shared" si="10"/>
        <v>0</v>
      </c>
      <c r="R35" s="167">
        <v>15.8</v>
      </c>
      <c r="S35" s="167"/>
    </row>
    <row r="36" spans="1:19" ht="30" customHeight="1">
      <c r="A36" s="47"/>
      <c r="B36" s="47"/>
      <c r="C36" s="289" t="s">
        <v>234</v>
      </c>
      <c r="D36" s="290" t="s">
        <v>14</v>
      </c>
      <c r="E36" s="299">
        <v>1</v>
      </c>
      <c r="F36" s="379">
        <v>0</v>
      </c>
      <c r="G36" s="383">
        <v>0</v>
      </c>
      <c r="H36" s="379">
        <f t="shared" si="2"/>
        <v>0</v>
      </c>
      <c r="I36" s="379">
        <f t="shared" si="3"/>
        <v>0</v>
      </c>
      <c r="J36" s="379">
        <f t="shared" si="4"/>
        <v>0</v>
      </c>
      <c r="K36" s="379">
        <f t="shared" si="5"/>
        <v>0</v>
      </c>
      <c r="L36" s="379">
        <f t="shared" si="6"/>
        <v>0</v>
      </c>
      <c r="M36" s="379">
        <f t="shared" si="7"/>
        <v>0</v>
      </c>
      <c r="N36" s="379">
        <v>0</v>
      </c>
      <c r="O36" s="379">
        <f t="shared" si="8"/>
        <v>0</v>
      </c>
      <c r="P36" s="104">
        <f t="shared" si="10"/>
        <v>0</v>
      </c>
      <c r="R36" s="167"/>
      <c r="S36" s="167"/>
    </row>
    <row r="37" spans="1:19" ht="30" customHeight="1">
      <c r="A37" s="47"/>
      <c r="B37" s="47"/>
      <c r="C37" s="454" t="s">
        <v>672</v>
      </c>
      <c r="D37" s="290"/>
      <c r="E37" s="299"/>
      <c r="F37" s="379">
        <v>0</v>
      </c>
      <c r="G37" s="383">
        <v>0</v>
      </c>
      <c r="H37" s="379">
        <f t="shared" si="2"/>
        <v>0</v>
      </c>
      <c r="I37" s="379">
        <f t="shared" si="3"/>
        <v>0</v>
      </c>
      <c r="J37" s="379">
        <f t="shared" si="4"/>
        <v>0</v>
      </c>
      <c r="K37" s="379">
        <f t="shared" si="5"/>
        <v>0</v>
      </c>
      <c r="L37" s="379">
        <f t="shared" si="6"/>
        <v>0</v>
      </c>
      <c r="M37" s="379">
        <f t="shared" si="7"/>
        <v>0</v>
      </c>
      <c r="N37" s="379">
        <v>0</v>
      </c>
      <c r="O37" s="379">
        <f t="shared" si="8"/>
        <v>0</v>
      </c>
      <c r="P37" s="104"/>
      <c r="R37" s="167"/>
      <c r="S37" s="167"/>
    </row>
    <row r="38" spans="1:19" ht="30" customHeight="1">
      <c r="A38" s="47">
        <v>14</v>
      </c>
      <c r="B38" s="377" t="s">
        <v>573</v>
      </c>
      <c r="C38" s="308" t="s">
        <v>673</v>
      </c>
      <c r="D38" s="290" t="s">
        <v>141</v>
      </c>
      <c r="E38" s="296">
        <v>8</v>
      </c>
      <c r="F38" s="379">
        <v>0</v>
      </c>
      <c r="G38" s="383">
        <v>0</v>
      </c>
      <c r="H38" s="379">
        <f t="shared" si="2"/>
        <v>0</v>
      </c>
      <c r="I38" s="379">
        <f t="shared" si="3"/>
        <v>0</v>
      </c>
      <c r="J38" s="379">
        <f t="shared" si="4"/>
        <v>0</v>
      </c>
      <c r="K38" s="379">
        <f t="shared" si="5"/>
        <v>0</v>
      </c>
      <c r="L38" s="379">
        <f t="shared" si="6"/>
        <v>0</v>
      </c>
      <c r="M38" s="379">
        <f t="shared" si="7"/>
        <v>0</v>
      </c>
      <c r="N38" s="379">
        <v>0</v>
      </c>
      <c r="O38" s="379">
        <f t="shared" si="8"/>
        <v>0</v>
      </c>
      <c r="P38" s="104">
        <f>ROUND(O38+N38+M38,2)</f>
        <v>0</v>
      </c>
      <c r="R38" s="167">
        <v>8</v>
      </c>
      <c r="S38" s="167"/>
    </row>
    <row r="39" spans="1:19" ht="26.25" customHeight="1">
      <c r="A39" s="597" t="s">
        <v>32</v>
      </c>
      <c r="B39" s="597"/>
      <c r="C39" s="597"/>
      <c r="D39" s="597"/>
      <c r="E39" s="597"/>
      <c r="F39" s="597"/>
      <c r="G39" s="597"/>
      <c r="H39" s="597"/>
      <c r="I39" s="597"/>
      <c r="J39" s="597"/>
      <c r="K39" s="71"/>
      <c r="L39" s="71">
        <f>SUM(L12:L36)</f>
        <v>0</v>
      </c>
      <c r="M39" s="71">
        <f>SUM(M12:M36)</f>
        <v>0</v>
      </c>
      <c r="N39" s="71">
        <f>SUM(N12:N36)</f>
        <v>0</v>
      </c>
      <c r="O39" s="71">
        <f>SUM(O12:O36)</f>
        <v>0</v>
      </c>
      <c r="P39" s="72">
        <f>ROUND(M39+N39+O39,2)</f>
        <v>0</v>
      </c>
    </row>
    <row r="40" spans="1:19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</row>
    <row r="41" spans="1:19">
      <c r="A41" s="114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</row>
    <row r="43" spans="1:19">
      <c r="C43" s="492" t="s">
        <v>5</v>
      </c>
      <c r="D43" s="120"/>
      <c r="E43" s="123"/>
      <c r="F43" s="122"/>
      <c r="G43" s="120"/>
      <c r="H43" s="123"/>
    </row>
    <row r="44" spans="1:19">
      <c r="C44" s="32"/>
      <c r="D44" s="119" t="s">
        <v>84</v>
      </c>
      <c r="E44" s="22"/>
    </row>
    <row r="45" spans="1:19">
      <c r="C45" s="27"/>
      <c r="D45" s="31"/>
      <c r="E45" s="25"/>
    </row>
    <row r="46" spans="1:19" ht="16.5">
      <c r="C46" s="27"/>
      <c r="D46" s="26"/>
      <c r="E46" s="25"/>
    </row>
    <row r="47" spans="1:19" ht="16.5">
      <c r="C47" s="27"/>
      <c r="D47" s="121"/>
      <c r="E47" s="25"/>
      <c r="G47" s="124"/>
      <c r="H47" s="124"/>
    </row>
    <row r="48" spans="1:19">
      <c r="C48" s="27"/>
      <c r="D48" s="119"/>
      <c r="E48" s="22"/>
    </row>
    <row r="49" spans="3:5">
      <c r="C49" s="27"/>
      <c r="D49" s="31"/>
      <c r="E49" s="22"/>
    </row>
  </sheetData>
  <protectedRanges>
    <protectedRange password="CF3F" sqref="H11:H38" name="Range1_2_1_1"/>
    <protectedRange password="CF3F" sqref="B23:B27 B35" name="Range1_4_1"/>
    <protectedRange password="CF3F" sqref="B28:B29" name="Range1_4_2"/>
    <protectedRange password="CF3F" sqref="B30:B33 B36:B37" name="Range1_4_3"/>
  </protectedRanges>
  <mergeCells count="11">
    <mergeCell ref="C9:C10"/>
    <mergeCell ref="D9:D10"/>
    <mergeCell ref="E9:E10"/>
    <mergeCell ref="F9:K9"/>
    <mergeCell ref="L9:P9"/>
    <mergeCell ref="A39:J39"/>
    <mergeCell ref="A1:P1"/>
    <mergeCell ref="A2:P2"/>
    <mergeCell ref="O7:P7"/>
    <mergeCell ref="A9:A10"/>
    <mergeCell ref="B9:B10"/>
  </mergeCells>
  <conditionalFormatting sqref="R13:R38">
    <cfRule type="expression" dxfId="26" priority="9" stopIfTrue="1">
      <formula>#REF!&gt;0</formula>
    </cfRule>
    <cfRule type="expression" dxfId="25" priority="10" stopIfTrue="1">
      <formula>#REF!=3</formula>
    </cfRule>
    <cfRule type="expression" dxfId="24" priority="11" stopIfTrue="1">
      <formula>#REF!=2</formula>
    </cfRule>
  </conditionalFormatting>
  <conditionalFormatting sqref="R13:R38">
    <cfRule type="expression" dxfId="23" priority="8" stopIfTrue="1">
      <formula>R13=#REF!=FALSE</formula>
    </cfRule>
  </conditionalFormatting>
  <conditionalFormatting sqref="R12:R38 S18:S38">
    <cfRule type="cellIs" dxfId="22" priority="7" stopIfTrue="1" operator="equal">
      <formula>0</formula>
    </cfRule>
  </conditionalFormatting>
  <conditionalFormatting sqref="C11:C17">
    <cfRule type="expression" dxfId="21" priority="6" stopIfTrue="1">
      <formula>XEU11="tx"</formula>
    </cfRule>
  </conditionalFormatting>
  <conditionalFormatting sqref="R24:R27">
    <cfRule type="expression" dxfId="20" priority="4" stopIfTrue="1">
      <formula>R24=#REF!=FALSE</formula>
    </cfRule>
  </conditionalFormatting>
  <conditionalFormatting sqref="R24:R27">
    <cfRule type="expression" dxfId="19" priority="1" stopIfTrue="1">
      <formula>#REF!&gt;0</formula>
    </cfRule>
    <cfRule type="expression" dxfId="18" priority="2" stopIfTrue="1">
      <formula>#REF!=3</formula>
    </cfRule>
    <cfRule type="expression" dxfId="17" priority="3" stopIfTrue="1">
      <formula>#REF!=2</formula>
    </cfRule>
  </conditionalFormatting>
  <pageMargins left="0.43" right="0.5" top="0.42" bottom="0.51" header="0.31496062992125984" footer="0.31496062992125984"/>
  <pageSetup paperSize="9" scale="85" orientation="landscape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H37"/>
  <sheetViews>
    <sheetView zoomScale="82" zoomScaleNormal="82" workbookViewId="0">
      <selection activeCell="L32" sqref="L32"/>
    </sheetView>
  </sheetViews>
  <sheetFormatPr defaultRowHeight="15"/>
  <cols>
    <col min="2" max="2" width="16.42578125" customWidth="1"/>
    <col min="3" max="3" width="34.42578125" customWidth="1"/>
    <col min="4" max="4" width="10.7109375" customWidth="1"/>
    <col min="7" max="7" width="12.28515625" customWidth="1"/>
  </cols>
  <sheetData>
    <row r="2" spans="1:8">
      <c r="A2" s="665" t="s">
        <v>612</v>
      </c>
      <c r="B2" s="665"/>
      <c r="C2" s="665"/>
      <c r="D2" s="665"/>
      <c r="E2" s="665"/>
      <c r="F2" s="665"/>
      <c r="G2" s="665"/>
      <c r="H2" s="665"/>
    </row>
    <row r="3" spans="1:8">
      <c r="A3" s="587"/>
      <c r="B3" s="587"/>
      <c r="C3" s="587"/>
      <c r="D3" s="587"/>
      <c r="E3" s="587"/>
      <c r="F3" s="587"/>
      <c r="G3" s="587"/>
      <c r="H3" s="587"/>
    </row>
    <row r="4" spans="1:8">
      <c r="A4" s="99" t="s">
        <v>707</v>
      </c>
      <c r="B4" s="186"/>
      <c r="C4" s="154"/>
      <c r="D4" s="154"/>
      <c r="E4" s="154"/>
      <c r="F4" s="75"/>
      <c r="G4" s="4"/>
      <c r="H4" s="4"/>
    </row>
    <row r="5" spans="1:8">
      <c r="A5" s="75" t="s">
        <v>610</v>
      </c>
      <c r="B5" s="186"/>
      <c r="C5" s="154"/>
      <c r="D5" s="154"/>
      <c r="E5" s="154"/>
      <c r="F5" s="75"/>
      <c r="G5" s="75"/>
      <c r="H5" s="154"/>
    </row>
    <row r="6" spans="1:8">
      <c r="A6" s="73" t="s">
        <v>171</v>
      </c>
      <c r="B6" s="186"/>
      <c r="C6" s="154"/>
      <c r="D6" s="154"/>
      <c r="E6" s="154"/>
      <c r="F6" s="73"/>
      <c r="G6" s="73"/>
      <c r="H6" s="154"/>
    </row>
    <row r="7" spans="1:8" ht="16.5">
      <c r="A7" s="73" t="s">
        <v>718</v>
      </c>
      <c r="B7" s="33"/>
      <c r="C7" s="17"/>
      <c r="D7" s="17"/>
      <c r="E7" s="17"/>
      <c r="F7" s="17"/>
      <c r="G7" s="17"/>
      <c r="H7" s="17"/>
    </row>
    <row r="8" spans="1:8" ht="15" customHeight="1">
      <c r="A8" s="667"/>
      <c r="B8" s="667"/>
      <c r="C8" s="667"/>
      <c r="D8" s="508"/>
      <c r="E8" s="11"/>
      <c r="F8" s="11"/>
      <c r="G8" s="11"/>
      <c r="H8" s="11"/>
    </row>
    <row r="9" spans="1:8" ht="15" customHeight="1">
      <c r="A9" s="667"/>
      <c r="B9" s="667"/>
      <c r="C9" s="667"/>
      <c r="D9" s="508"/>
      <c r="E9" s="11"/>
      <c r="F9" s="11"/>
      <c r="G9" s="11"/>
      <c r="H9" s="11"/>
    </row>
    <row r="10" spans="1:8" ht="15" customHeight="1">
      <c r="A10" s="12"/>
      <c r="B10" s="12"/>
      <c r="C10" s="668"/>
      <c r="D10" s="668"/>
      <c r="E10" s="668"/>
      <c r="F10" s="668"/>
      <c r="G10" s="668"/>
      <c r="H10" s="12"/>
    </row>
    <row r="11" spans="1:8">
      <c r="A11" s="13"/>
      <c r="B11" s="13"/>
      <c r="C11" s="13"/>
      <c r="D11" s="13"/>
      <c r="E11" s="13"/>
      <c r="F11" s="13"/>
      <c r="G11" s="13"/>
      <c r="H11" s="13"/>
    </row>
    <row r="12" spans="1:8" ht="15" customHeight="1">
      <c r="A12" s="585" t="s">
        <v>34</v>
      </c>
      <c r="B12" s="585" t="s">
        <v>35</v>
      </c>
      <c r="C12" s="585" t="s">
        <v>713</v>
      </c>
      <c r="D12" s="585" t="s">
        <v>717</v>
      </c>
      <c r="E12" s="594" t="s">
        <v>36</v>
      </c>
      <c r="F12" s="594"/>
      <c r="G12" s="594"/>
      <c r="H12" s="585" t="s">
        <v>37</v>
      </c>
    </row>
    <row r="13" spans="1:8" ht="25.5">
      <c r="A13" s="585"/>
      <c r="B13" s="585"/>
      <c r="C13" s="585"/>
      <c r="D13" s="585"/>
      <c r="E13" s="14" t="s">
        <v>714</v>
      </c>
      <c r="F13" s="14" t="s">
        <v>715</v>
      </c>
      <c r="G13" s="14" t="s">
        <v>716</v>
      </c>
      <c r="H13" s="585"/>
    </row>
    <row r="14" spans="1:8" ht="24.75" customHeight="1">
      <c r="A14" s="175">
        <v>1</v>
      </c>
      <c r="B14" s="172" t="s">
        <v>613</v>
      </c>
      <c r="C14" s="173" t="s">
        <v>586</v>
      </c>
      <c r="D14" s="109">
        <v>0</v>
      </c>
      <c r="E14" s="109">
        <v>0</v>
      </c>
      <c r="F14" s="109">
        <v>0</v>
      </c>
      <c r="G14" s="109">
        <v>0</v>
      </c>
      <c r="H14" s="109">
        <v>0</v>
      </c>
    </row>
    <row r="15" spans="1:8" ht="27" customHeight="1">
      <c r="A15" s="175">
        <v>2</v>
      </c>
      <c r="B15" s="172" t="s">
        <v>614</v>
      </c>
      <c r="C15" s="173" t="s">
        <v>587</v>
      </c>
      <c r="D15" s="109">
        <v>0</v>
      </c>
      <c r="E15" s="109">
        <v>0</v>
      </c>
      <c r="F15" s="109">
        <v>0</v>
      </c>
      <c r="G15" s="109">
        <v>0</v>
      </c>
      <c r="H15" s="109">
        <v>0</v>
      </c>
    </row>
    <row r="16" spans="1:8" ht="27" customHeight="1">
      <c r="A16" s="175">
        <v>3</v>
      </c>
      <c r="B16" s="172" t="s">
        <v>628</v>
      </c>
      <c r="C16" s="173" t="s">
        <v>629</v>
      </c>
      <c r="D16" s="109">
        <f>SUM(E16:G16)</f>
        <v>0</v>
      </c>
      <c r="E16" s="109">
        <v>0</v>
      </c>
      <c r="F16" s="109">
        <v>0</v>
      </c>
      <c r="G16" s="109">
        <v>0</v>
      </c>
      <c r="H16" s="109">
        <v>0</v>
      </c>
    </row>
    <row r="17" spans="1:8" ht="27" customHeight="1">
      <c r="A17" s="175">
        <v>3</v>
      </c>
      <c r="B17" s="172" t="s">
        <v>725</v>
      </c>
      <c r="C17" s="173" t="s">
        <v>726</v>
      </c>
      <c r="D17" s="109">
        <v>0</v>
      </c>
      <c r="E17" s="109">
        <v>0</v>
      </c>
      <c r="F17" s="109">
        <v>0</v>
      </c>
      <c r="G17" s="109">
        <v>0</v>
      </c>
      <c r="H17" s="109">
        <v>0</v>
      </c>
    </row>
    <row r="18" spans="1:8" ht="24.75" customHeight="1">
      <c r="A18" s="175"/>
      <c r="B18" s="175"/>
      <c r="C18" s="177" t="s">
        <v>31</v>
      </c>
      <c r="D18" s="174">
        <f>SUM(D14:D17)</f>
        <v>0</v>
      </c>
      <c r="E18" s="174">
        <f>SUM(E14:E17)</f>
        <v>0</v>
      </c>
      <c r="F18" s="174">
        <f>SUM(F14:F17)</f>
        <v>0</v>
      </c>
      <c r="G18" s="174">
        <f>SUM(G14:G17)</f>
        <v>0</v>
      </c>
      <c r="H18" s="174">
        <f>SUM(H14:H17)</f>
        <v>0</v>
      </c>
    </row>
    <row r="19" spans="1:8" ht="20.25" customHeight="1">
      <c r="A19" s="590" t="s">
        <v>116</v>
      </c>
      <c r="B19" s="591"/>
      <c r="C19" s="592"/>
      <c r="D19" s="109">
        <f>ROUND(D18*0.04,2)</f>
        <v>0</v>
      </c>
      <c r="E19" s="181"/>
      <c r="F19" s="181"/>
      <c r="G19" s="181"/>
      <c r="H19" s="178"/>
    </row>
    <row r="20" spans="1:8" ht="24" customHeight="1">
      <c r="A20" s="590" t="s">
        <v>106</v>
      </c>
      <c r="B20" s="591"/>
      <c r="C20" s="592"/>
      <c r="D20" s="109">
        <f>ROUND(D18*0.03,2)</f>
        <v>0</v>
      </c>
      <c r="E20" s="178"/>
      <c r="F20" s="179"/>
      <c r="G20" s="178"/>
      <c r="H20" s="178"/>
    </row>
    <row r="21" spans="1:8" ht="21.75" customHeight="1">
      <c r="A21" s="593" t="s">
        <v>41</v>
      </c>
      <c r="B21" s="593"/>
      <c r="C21" s="593"/>
      <c r="D21" s="174">
        <f>SUM(D18:D20)</f>
        <v>0</v>
      </c>
      <c r="E21" s="132"/>
      <c r="F21" s="180"/>
      <c r="G21" s="132"/>
      <c r="H21" s="132"/>
    </row>
    <row r="22" spans="1:8">
      <c r="A22" s="132"/>
      <c r="B22" s="132"/>
      <c r="C22" s="132"/>
      <c r="D22" s="132"/>
      <c r="E22" s="132"/>
      <c r="F22" s="180"/>
      <c r="G22" s="132"/>
      <c r="H22" s="132"/>
    </row>
    <row r="23" spans="1:8">
      <c r="A23" s="132"/>
      <c r="B23" s="132"/>
      <c r="C23" s="132"/>
      <c r="D23" s="132"/>
      <c r="E23" s="132"/>
      <c r="F23" s="132"/>
      <c r="G23" s="132"/>
      <c r="H23" s="132"/>
    </row>
    <row r="24" spans="1:8">
      <c r="A24" s="129"/>
      <c r="B24" s="129"/>
      <c r="C24" s="129"/>
      <c r="D24" s="129"/>
      <c r="E24" s="129"/>
      <c r="F24" s="129"/>
      <c r="G24" s="129"/>
      <c r="H24" s="129"/>
    </row>
    <row r="25" spans="1:8">
      <c r="A25" s="129"/>
      <c r="B25" s="129"/>
      <c r="C25" s="129"/>
      <c r="D25" s="129"/>
      <c r="E25" s="129"/>
      <c r="F25" s="129"/>
      <c r="G25" s="129"/>
      <c r="H25" s="129"/>
    </row>
    <row r="26" spans="1:8">
      <c r="A26" s="129"/>
      <c r="B26" s="129"/>
      <c r="C26" s="129"/>
      <c r="D26" s="129"/>
      <c r="E26" s="129"/>
      <c r="F26" s="129"/>
      <c r="G26" s="129"/>
      <c r="H26" s="129"/>
    </row>
    <row r="27" spans="1:8">
      <c r="A27" s="129"/>
      <c r="B27" s="129"/>
      <c r="C27" s="129"/>
      <c r="D27" s="129"/>
      <c r="E27" s="129"/>
      <c r="F27" s="129"/>
      <c r="G27" s="129"/>
      <c r="H27" s="129"/>
    </row>
    <row r="28" spans="1:8">
      <c r="B28" s="32" t="s">
        <v>5</v>
      </c>
      <c r="C28" s="29"/>
      <c r="D28" s="22"/>
    </row>
    <row r="29" spans="1:8">
      <c r="B29" s="32"/>
      <c r="C29" s="30" t="s">
        <v>47</v>
      </c>
      <c r="D29" s="22"/>
    </row>
    <row r="30" spans="1:8">
      <c r="B30" s="27"/>
      <c r="C30" s="31"/>
      <c r="D30" s="25"/>
    </row>
    <row r="31" spans="1:8" ht="16.5">
      <c r="A31" s="22"/>
      <c r="B31" s="27"/>
      <c r="C31" s="26"/>
      <c r="D31" s="25"/>
    </row>
    <row r="32" spans="1:8">
      <c r="A32" s="574"/>
      <c r="B32" s="574"/>
      <c r="C32" s="574"/>
      <c r="D32" s="574"/>
      <c r="E32" s="574"/>
    </row>
    <row r="33" spans="1:4" ht="16.5">
      <c r="A33" s="22"/>
      <c r="B33" s="27"/>
      <c r="C33" s="26"/>
      <c r="D33" s="25"/>
    </row>
    <row r="34" spans="1:4" ht="16.5">
      <c r="A34" s="22"/>
      <c r="B34" s="27"/>
      <c r="C34" s="26"/>
      <c r="D34" s="25"/>
    </row>
    <row r="35" spans="1:4" ht="16.5">
      <c r="A35" s="22"/>
      <c r="B35" s="27"/>
      <c r="C35" s="26"/>
      <c r="D35" s="25"/>
    </row>
    <row r="36" spans="1:4" ht="16.5">
      <c r="A36" s="22"/>
      <c r="B36" s="27"/>
      <c r="C36" s="121"/>
      <c r="D36" s="25"/>
    </row>
    <row r="37" spans="1:4">
      <c r="A37" s="23"/>
      <c r="B37" s="27"/>
      <c r="C37" s="119"/>
      <c r="D37" s="22"/>
    </row>
  </sheetData>
  <mergeCells count="15">
    <mergeCell ref="A12:A13"/>
    <mergeCell ref="B12:B13"/>
    <mergeCell ref="C12:C13"/>
    <mergeCell ref="D12:D13"/>
    <mergeCell ref="E12:G12"/>
    <mergeCell ref="H12:H13"/>
    <mergeCell ref="A19:C19"/>
    <mergeCell ref="A32:E32"/>
    <mergeCell ref="A20:C20"/>
    <mergeCell ref="A21:C21"/>
    <mergeCell ref="A2:H2"/>
    <mergeCell ref="A3:H3"/>
    <mergeCell ref="A8:C8"/>
    <mergeCell ref="A9:C9"/>
    <mergeCell ref="C10:G10"/>
  </mergeCells>
  <pageMargins left="0.31496062992125984" right="0.31496062992125984" top="1.5354330708661419" bottom="0.74803149606299213" header="0.31496062992125984" footer="0.31496062992125984"/>
  <pageSetup paperSize="9" scale="9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S29"/>
  <sheetViews>
    <sheetView zoomScale="86" zoomScaleNormal="86" workbookViewId="0">
      <selection activeCell="G32" sqref="G32"/>
    </sheetView>
  </sheetViews>
  <sheetFormatPr defaultRowHeight="15"/>
  <cols>
    <col min="1" max="1" width="5.7109375" customWidth="1"/>
    <col min="3" max="3" width="32.140625" customWidth="1"/>
    <col min="4" max="4" width="5.7109375" customWidth="1"/>
    <col min="5" max="5" width="7.7109375" customWidth="1"/>
    <col min="6" max="6" width="7" customWidth="1"/>
    <col min="10" max="10" width="7.85546875" customWidth="1"/>
    <col min="12" max="12" width="8" customWidth="1"/>
    <col min="13" max="13" width="8.140625" customWidth="1"/>
    <col min="14" max="14" width="10" customWidth="1"/>
    <col min="18" max="19" width="0" hidden="1" customWidth="1"/>
  </cols>
  <sheetData>
    <row r="1" spans="1:19" ht="15.75">
      <c r="A1" s="595" t="s">
        <v>613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</row>
    <row r="2" spans="1:19">
      <c r="A2" s="624" t="s">
        <v>586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</row>
    <row r="3" spans="1:19">
      <c r="A3" s="488"/>
      <c r="B3" s="488"/>
      <c r="C3" s="488"/>
      <c r="D3" s="488"/>
      <c r="E3" s="488"/>
      <c r="F3" s="488"/>
      <c r="G3" s="488"/>
      <c r="H3" s="488" t="s">
        <v>723</v>
      </c>
      <c r="I3" s="488"/>
      <c r="J3" s="488"/>
      <c r="K3" s="488"/>
      <c r="L3" s="488"/>
      <c r="M3" s="488"/>
      <c r="N3" s="488"/>
      <c r="O3" s="488"/>
      <c r="P3" s="488"/>
    </row>
    <row r="4" spans="1:19">
      <c r="A4" s="99" t="s">
        <v>707</v>
      </c>
      <c r="B4" s="186"/>
      <c r="C4" s="154"/>
      <c r="D4" s="154"/>
      <c r="E4" s="154"/>
      <c r="F4" s="75"/>
      <c r="G4" s="4"/>
      <c r="H4" s="4"/>
      <c r="L4" s="75"/>
      <c r="M4" s="100"/>
      <c r="N4" s="100"/>
      <c r="O4" s="75"/>
      <c r="P4" s="100"/>
    </row>
    <row r="5" spans="1:19" ht="20.25">
      <c r="A5" s="75" t="s">
        <v>611</v>
      </c>
      <c r="B5" s="186"/>
      <c r="C5" s="154"/>
      <c r="D5" s="154"/>
      <c r="E5" s="154"/>
      <c r="F5" s="75"/>
      <c r="G5" s="75"/>
      <c r="H5" s="75"/>
      <c r="I5" s="75"/>
      <c r="J5" s="75"/>
      <c r="K5" s="75"/>
      <c r="L5" s="75"/>
      <c r="M5" s="155"/>
      <c r="N5" s="101"/>
      <c r="O5" s="156"/>
      <c r="P5" s="102"/>
    </row>
    <row r="6" spans="1:19">
      <c r="A6" s="73" t="s">
        <v>171</v>
      </c>
      <c r="B6" s="186"/>
      <c r="C6" s="154"/>
      <c r="D6" s="154"/>
      <c r="E6" s="154"/>
      <c r="F6" s="73"/>
      <c r="G6" s="73"/>
      <c r="H6" s="73"/>
      <c r="I6" s="73"/>
      <c r="J6" s="73"/>
      <c r="K6" s="73"/>
      <c r="L6" s="73"/>
      <c r="M6" s="75"/>
      <c r="N6" s="75"/>
      <c r="O6" s="75"/>
      <c r="P6" s="75"/>
    </row>
    <row r="7" spans="1:19">
      <c r="A7" s="73" t="s">
        <v>718</v>
      </c>
      <c r="B7" s="153"/>
      <c r="C7" s="154"/>
      <c r="D7" s="154"/>
      <c r="F7" s="154"/>
      <c r="G7" s="73"/>
      <c r="H7" s="73"/>
      <c r="I7" s="73"/>
      <c r="J7" s="73"/>
      <c r="K7" s="73"/>
      <c r="L7" s="73"/>
      <c r="M7" s="74"/>
      <c r="N7" s="157"/>
      <c r="O7" s="628"/>
      <c r="P7" s="628"/>
    </row>
    <row r="8" spans="1:19">
      <c r="A8" s="73"/>
      <c r="B8" s="73"/>
      <c r="C8" s="73"/>
      <c r="D8" s="73"/>
      <c r="F8" s="73"/>
      <c r="G8" s="73"/>
      <c r="H8" s="73"/>
      <c r="I8" s="73"/>
      <c r="J8" s="73"/>
      <c r="K8" s="73"/>
      <c r="L8" s="73"/>
      <c r="M8" s="75"/>
      <c r="N8" s="75"/>
      <c r="O8" s="75"/>
      <c r="P8" s="76"/>
    </row>
    <row r="9" spans="1:19">
      <c r="A9" s="640" t="s">
        <v>11</v>
      </c>
      <c r="B9" s="640" t="s">
        <v>64</v>
      </c>
      <c r="C9" s="638" t="s">
        <v>0</v>
      </c>
      <c r="D9" s="639" t="s">
        <v>1</v>
      </c>
      <c r="E9" s="640" t="s">
        <v>2</v>
      </c>
      <c r="F9" s="613" t="s">
        <v>12</v>
      </c>
      <c r="G9" s="614"/>
      <c r="H9" s="614"/>
      <c r="I9" s="614"/>
      <c r="J9" s="614"/>
      <c r="K9" s="615"/>
      <c r="L9" s="618" t="s">
        <v>13</v>
      </c>
      <c r="M9" s="618"/>
      <c r="N9" s="618"/>
      <c r="O9" s="618"/>
      <c r="P9" s="618"/>
    </row>
    <row r="10" spans="1:19" ht="95.25" customHeight="1">
      <c r="A10" s="641"/>
      <c r="B10" s="641"/>
      <c r="C10" s="638"/>
      <c r="D10" s="639"/>
      <c r="E10" s="641"/>
      <c r="F10" s="115" t="s">
        <v>65</v>
      </c>
      <c r="G10" s="444" t="s">
        <v>640</v>
      </c>
      <c r="H10" s="115" t="s">
        <v>66</v>
      </c>
      <c r="I10" s="115" t="s">
        <v>77</v>
      </c>
      <c r="J10" s="115" t="s">
        <v>67</v>
      </c>
      <c r="K10" s="115" t="s">
        <v>68</v>
      </c>
      <c r="L10" s="115" t="s">
        <v>69</v>
      </c>
      <c r="M10" s="115" t="s">
        <v>66</v>
      </c>
      <c r="N10" s="115" t="s">
        <v>70</v>
      </c>
      <c r="O10" s="115" t="s">
        <v>67</v>
      </c>
      <c r="P10" s="115" t="s">
        <v>71</v>
      </c>
    </row>
    <row r="11" spans="1:19" ht="25.5" customHeight="1">
      <c r="A11" s="47">
        <v>0</v>
      </c>
      <c r="B11" s="377"/>
      <c r="C11" s="382" t="s">
        <v>578</v>
      </c>
      <c r="D11" s="378"/>
      <c r="E11" s="379"/>
      <c r="F11" s="379"/>
      <c r="G11" s="379"/>
      <c r="H11" s="379"/>
      <c r="I11" s="379"/>
      <c r="J11" s="379"/>
      <c r="K11" s="379"/>
      <c r="L11" s="379"/>
      <c r="M11" s="379"/>
      <c r="N11" s="379"/>
      <c r="O11" s="379"/>
      <c r="P11" s="379"/>
    </row>
    <row r="12" spans="1:19" ht="24.95" customHeight="1">
      <c r="A12" s="47">
        <f t="shared" ref="A12:A17" si="0">A11+1</f>
        <v>1</v>
      </c>
      <c r="B12" s="377" t="s">
        <v>573</v>
      </c>
      <c r="C12" s="380" t="s">
        <v>574</v>
      </c>
      <c r="D12" s="385" t="s">
        <v>7</v>
      </c>
      <c r="E12" s="386">
        <v>120</v>
      </c>
      <c r="F12" s="386">
        <v>0</v>
      </c>
      <c r="G12" s="386">
        <v>0</v>
      </c>
      <c r="H12" s="386">
        <f>ROUND(F12*G12,2)</f>
        <v>0</v>
      </c>
      <c r="I12" s="386">
        <f>S12*1.05</f>
        <v>0</v>
      </c>
      <c r="J12" s="387">
        <f>H12*0.06</f>
        <v>0</v>
      </c>
      <c r="K12" s="386">
        <f>H12+I12+J12</f>
        <v>0</v>
      </c>
      <c r="L12" s="386">
        <f>ROUND(E12*F12,2)</f>
        <v>0</v>
      </c>
      <c r="M12" s="386">
        <f>ROUND(E12*H12,2)</f>
        <v>0</v>
      </c>
      <c r="N12" s="386">
        <f>ROUND(E12*I12,2)</f>
        <v>0</v>
      </c>
      <c r="O12" s="386">
        <f>ROUND(E12*J12,2)</f>
        <v>0</v>
      </c>
      <c r="P12" s="386">
        <f t="shared" ref="P12:P17" si="1">M12+N12+O12</f>
        <v>0</v>
      </c>
      <c r="R12" s="52">
        <v>1.77</v>
      </c>
      <c r="S12" s="379">
        <v>0</v>
      </c>
    </row>
    <row r="13" spans="1:19" ht="24.95" customHeight="1">
      <c r="A13" s="47">
        <f t="shared" si="0"/>
        <v>2</v>
      </c>
      <c r="B13" s="377" t="s">
        <v>573</v>
      </c>
      <c r="C13" s="380" t="s">
        <v>575</v>
      </c>
      <c r="D13" s="385" t="s">
        <v>7</v>
      </c>
      <c r="E13" s="386">
        <f>E12</f>
        <v>120</v>
      </c>
      <c r="F13" s="386">
        <v>0</v>
      </c>
      <c r="G13" s="386">
        <v>0</v>
      </c>
      <c r="H13" s="386">
        <f t="shared" ref="H13:H19" si="2">ROUND(F13*G13,2)</f>
        <v>0</v>
      </c>
      <c r="I13" s="386">
        <v>0</v>
      </c>
      <c r="J13" s="387">
        <f t="shared" ref="J13:J19" si="3">H13*0.06</f>
        <v>0</v>
      </c>
      <c r="K13" s="386">
        <v>0</v>
      </c>
      <c r="L13" s="386">
        <f t="shared" ref="L13:L19" si="4">ROUND(E13*F13,2)</f>
        <v>0</v>
      </c>
      <c r="M13" s="386">
        <f t="shared" ref="M13:M19" si="5">ROUND(E13*H13,2)</f>
        <v>0</v>
      </c>
      <c r="N13" s="386">
        <v>0</v>
      </c>
      <c r="O13" s="386">
        <f t="shared" ref="O13:O19" si="6">ROUND(E13*J13,2)</f>
        <v>0</v>
      </c>
      <c r="P13" s="386">
        <f t="shared" si="1"/>
        <v>0</v>
      </c>
      <c r="R13" s="52">
        <v>145</v>
      </c>
      <c r="S13" s="379">
        <v>0.51</v>
      </c>
    </row>
    <row r="14" spans="1:19" ht="24.95" customHeight="1">
      <c r="A14" s="47">
        <f t="shared" si="0"/>
        <v>3</v>
      </c>
      <c r="B14" s="377" t="s">
        <v>573</v>
      </c>
      <c r="C14" s="381" t="s">
        <v>576</v>
      </c>
      <c r="D14" s="385" t="s">
        <v>9</v>
      </c>
      <c r="E14" s="386">
        <f>E12*0.3</f>
        <v>36</v>
      </c>
      <c r="F14" s="386">
        <v>0</v>
      </c>
      <c r="G14" s="386">
        <v>0</v>
      </c>
      <c r="H14" s="386">
        <f t="shared" si="2"/>
        <v>0</v>
      </c>
      <c r="I14" s="386">
        <v>0</v>
      </c>
      <c r="J14" s="387">
        <f t="shared" si="3"/>
        <v>0</v>
      </c>
      <c r="K14" s="386">
        <v>0</v>
      </c>
      <c r="L14" s="386">
        <f t="shared" si="4"/>
        <v>0</v>
      </c>
      <c r="M14" s="386">
        <f t="shared" si="5"/>
        <v>0</v>
      </c>
      <c r="N14" s="386">
        <v>0</v>
      </c>
      <c r="O14" s="386">
        <f t="shared" si="6"/>
        <v>0</v>
      </c>
      <c r="P14" s="386">
        <f t="shared" si="1"/>
        <v>0</v>
      </c>
      <c r="R14" s="52">
        <v>2.2364999999999999</v>
      </c>
      <c r="S14" s="379">
        <v>4.3099999999999996</v>
      </c>
    </row>
    <row r="15" spans="1:19" ht="24.95" customHeight="1">
      <c r="A15" s="47">
        <f t="shared" si="0"/>
        <v>4</v>
      </c>
      <c r="B15" s="377" t="s">
        <v>573</v>
      </c>
      <c r="C15" s="381" t="s">
        <v>579</v>
      </c>
      <c r="D15" s="385" t="s">
        <v>9</v>
      </c>
      <c r="E15" s="386">
        <f>E12*0.15</f>
        <v>18</v>
      </c>
      <c r="F15" s="386">
        <v>0</v>
      </c>
      <c r="G15" s="386">
        <v>0</v>
      </c>
      <c r="H15" s="386">
        <f t="shared" si="2"/>
        <v>0</v>
      </c>
      <c r="I15" s="386">
        <v>0</v>
      </c>
      <c r="J15" s="387">
        <f t="shared" si="3"/>
        <v>0</v>
      </c>
      <c r="K15" s="386">
        <v>0</v>
      </c>
      <c r="L15" s="386">
        <f t="shared" si="4"/>
        <v>0</v>
      </c>
      <c r="M15" s="386">
        <f t="shared" si="5"/>
        <v>0</v>
      </c>
      <c r="N15" s="386">
        <v>0</v>
      </c>
      <c r="O15" s="386">
        <f t="shared" si="6"/>
        <v>0</v>
      </c>
      <c r="P15" s="386">
        <f t="shared" si="1"/>
        <v>0</v>
      </c>
      <c r="R15" s="52">
        <v>2.0369999999999999</v>
      </c>
      <c r="S15" s="379">
        <v>18.45</v>
      </c>
    </row>
    <row r="16" spans="1:19" ht="24.95" customHeight="1">
      <c r="A16" s="47">
        <f t="shared" si="0"/>
        <v>5</v>
      </c>
      <c r="B16" s="377" t="s">
        <v>573</v>
      </c>
      <c r="C16" s="381" t="s">
        <v>580</v>
      </c>
      <c r="D16" s="385" t="s">
        <v>7</v>
      </c>
      <c r="E16" s="386">
        <f>E12</f>
        <v>120</v>
      </c>
      <c r="F16" s="386">
        <v>0</v>
      </c>
      <c r="G16" s="386">
        <v>0</v>
      </c>
      <c r="H16" s="386">
        <f t="shared" si="2"/>
        <v>0</v>
      </c>
      <c r="I16" s="386">
        <v>0</v>
      </c>
      <c r="J16" s="387">
        <f t="shared" si="3"/>
        <v>0</v>
      </c>
      <c r="K16" s="386">
        <v>0</v>
      </c>
      <c r="L16" s="386">
        <f t="shared" si="4"/>
        <v>0</v>
      </c>
      <c r="M16" s="386">
        <f t="shared" si="5"/>
        <v>0</v>
      </c>
      <c r="N16" s="386">
        <v>0</v>
      </c>
      <c r="O16" s="386">
        <f t="shared" si="6"/>
        <v>0</v>
      </c>
      <c r="P16" s="386">
        <f t="shared" si="1"/>
        <v>0</v>
      </c>
      <c r="R16" s="52">
        <v>5.1450000000000005</v>
      </c>
      <c r="S16" s="379">
        <v>0.32</v>
      </c>
    </row>
    <row r="17" spans="1:19" ht="36" customHeight="1">
      <c r="A17" s="47">
        <f t="shared" si="0"/>
        <v>6</v>
      </c>
      <c r="B17" s="377" t="s">
        <v>573</v>
      </c>
      <c r="C17" s="380" t="s">
        <v>577</v>
      </c>
      <c r="D17" s="385" t="s">
        <v>7</v>
      </c>
      <c r="E17" s="386">
        <f>E12</f>
        <v>120</v>
      </c>
      <c r="F17" s="386">
        <v>0</v>
      </c>
      <c r="G17" s="386">
        <v>0</v>
      </c>
      <c r="H17" s="386">
        <f t="shared" si="2"/>
        <v>0</v>
      </c>
      <c r="I17" s="386">
        <v>0</v>
      </c>
      <c r="J17" s="387">
        <f t="shared" si="3"/>
        <v>0</v>
      </c>
      <c r="K17" s="386">
        <v>0</v>
      </c>
      <c r="L17" s="386">
        <f t="shared" si="4"/>
        <v>0</v>
      </c>
      <c r="M17" s="386">
        <f t="shared" si="5"/>
        <v>0</v>
      </c>
      <c r="N17" s="386">
        <v>0</v>
      </c>
      <c r="O17" s="386">
        <f t="shared" si="6"/>
        <v>0</v>
      </c>
      <c r="P17" s="386">
        <f t="shared" si="1"/>
        <v>0</v>
      </c>
      <c r="R17" s="52">
        <v>1.72</v>
      </c>
      <c r="S17" s="379">
        <v>9.2200000000000006</v>
      </c>
    </row>
    <row r="18" spans="1:19" ht="30.75" customHeight="1">
      <c r="A18" s="47"/>
      <c r="B18" s="47"/>
      <c r="C18" s="384" t="s">
        <v>711</v>
      </c>
      <c r="D18" s="59"/>
      <c r="E18" s="387"/>
      <c r="F18" s="386">
        <v>0</v>
      </c>
      <c r="G18" s="386">
        <v>0</v>
      </c>
      <c r="H18" s="386">
        <f t="shared" si="2"/>
        <v>0</v>
      </c>
      <c r="I18" s="386">
        <v>0</v>
      </c>
      <c r="J18" s="387">
        <f t="shared" si="3"/>
        <v>0</v>
      </c>
      <c r="K18" s="386">
        <v>0</v>
      </c>
      <c r="L18" s="386">
        <f t="shared" si="4"/>
        <v>0</v>
      </c>
      <c r="M18" s="386">
        <f t="shared" si="5"/>
        <v>0</v>
      </c>
      <c r="N18" s="386">
        <v>0</v>
      </c>
      <c r="O18" s="386">
        <f t="shared" si="6"/>
        <v>0</v>
      </c>
      <c r="P18" s="388"/>
      <c r="R18" s="52">
        <v>137</v>
      </c>
      <c r="S18" s="52">
        <f>AB18*1.05</f>
        <v>0</v>
      </c>
    </row>
    <row r="19" spans="1:19" ht="24.95" customHeight="1">
      <c r="A19" s="47">
        <v>7</v>
      </c>
      <c r="B19" s="377" t="s">
        <v>573</v>
      </c>
      <c r="C19" s="48" t="s">
        <v>581</v>
      </c>
      <c r="D19" s="47" t="s">
        <v>7</v>
      </c>
      <c r="E19" s="387">
        <v>280</v>
      </c>
      <c r="F19" s="386">
        <v>0</v>
      </c>
      <c r="G19" s="386">
        <v>0</v>
      </c>
      <c r="H19" s="386">
        <f t="shared" si="2"/>
        <v>0</v>
      </c>
      <c r="I19" s="386">
        <v>0</v>
      </c>
      <c r="J19" s="387">
        <f t="shared" si="3"/>
        <v>0</v>
      </c>
      <c r="K19" s="386">
        <v>0</v>
      </c>
      <c r="L19" s="386">
        <f t="shared" si="4"/>
        <v>0</v>
      </c>
      <c r="M19" s="386">
        <f t="shared" si="5"/>
        <v>0</v>
      </c>
      <c r="N19" s="386">
        <v>0</v>
      </c>
      <c r="O19" s="386">
        <f t="shared" si="6"/>
        <v>0</v>
      </c>
      <c r="P19" s="388">
        <f>ROUND(M19+N19+O19,2)</f>
        <v>0</v>
      </c>
      <c r="R19" s="52">
        <v>2.2364999999999999</v>
      </c>
      <c r="S19" s="52">
        <v>7.15</v>
      </c>
    </row>
    <row r="20" spans="1:19" ht="24.95" customHeight="1">
      <c r="A20" s="597" t="s">
        <v>32</v>
      </c>
      <c r="B20" s="597"/>
      <c r="C20" s="597"/>
      <c r="D20" s="597"/>
      <c r="E20" s="597"/>
      <c r="F20" s="597"/>
      <c r="G20" s="597"/>
      <c r="H20" s="597"/>
      <c r="I20" s="597"/>
      <c r="J20" s="597"/>
      <c r="K20" s="71"/>
      <c r="L20" s="71">
        <f>SUM(L11:L19)</f>
        <v>0</v>
      </c>
      <c r="M20" s="71">
        <f>SUM(M11:M19)</f>
        <v>0</v>
      </c>
      <c r="N20" s="71">
        <f>SUM(N11:N19)</f>
        <v>0</v>
      </c>
      <c r="O20" s="71">
        <f>SUM(O11:O19)</f>
        <v>0</v>
      </c>
      <c r="P20" s="72">
        <f>ROUND(M20+N20+O20,2)</f>
        <v>0</v>
      </c>
    </row>
    <row r="23" spans="1:19">
      <c r="C23" s="492" t="s">
        <v>5</v>
      </c>
      <c r="D23" s="120"/>
      <c r="E23" s="123"/>
      <c r="F23" s="122"/>
      <c r="G23" s="120"/>
      <c r="H23" s="123"/>
    </row>
    <row r="24" spans="1:19">
      <c r="C24" s="32"/>
      <c r="D24" s="119" t="s">
        <v>84</v>
      </c>
      <c r="E24" s="22"/>
    </row>
    <row r="25" spans="1:19">
      <c r="C25" s="27"/>
      <c r="D25" s="31"/>
      <c r="E25" s="25"/>
    </row>
    <row r="26" spans="1:19" ht="16.5">
      <c r="C26" s="27"/>
      <c r="D26" s="26"/>
      <c r="E26" s="25"/>
    </row>
    <row r="27" spans="1:19" ht="16.5">
      <c r="C27" s="27"/>
      <c r="D27" s="121"/>
      <c r="E27" s="25"/>
      <c r="G27" s="124"/>
      <c r="H27" s="124"/>
    </row>
    <row r="28" spans="1:19">
      <c r="C28" s="27"/>
      <c r="D28" s="119"/>
      <c r="E28" s="22"/>
    </row>
    <row r="29" spans="1:19">
      <c r="C29" s="27"/>
      <c r="D29" s="31"/>
      <c r="E29" s="22"/>
    </row>
  </sheetData>
  <protectedRanges>
    <protectedRange password="CF3F" sqref="H11:H19" name="Range1_2_1_1"/>
  </protectedRanges>
  <mergeCells count="11">
    <mergeCell ref="D9:D10"/>
    <mergeCell ref="E9:E10"/>
    <mergeCell ref="F9:K9"/>
    <mergeCell ref="L9:P9"/>
    <mergeCell ref="A20:J20"/>
    <mergeCell ref="A1:P1"/>
    <mergeCell ref="A2:P2"/>
    <mergeCell ref="O7:P7"/>
    <mergeCell ref="A9:A10"/>
    <mergeCell ref="B9:B10"/>
    <mergeCell ref="C9:C10"/>
  </mergeCells>
  <conditionalFormatting sqref="R13:R19">
    <cfRule type="expression" dxfId="16" priority="5" stopIfTrue="1">
      <formula>#REF!&gt;0</formula>
    </cfRule>
    <cfRule type="expression" dxfId="15" priority="6" stopIfTrue="1">
      <formula>#REF!=3</formula>
    </cfRule>
    <cfRule type="expression" dxfId="14" priority="7" stopIfTrue="1">
      <formula>#REF!=2</formula>
    </cfRule>
  </conditionalFormatting>
  <conditionalFormatting sqref="R13:R19">
    <cfRule type="expression" dxfId="13" priority="4" stopIfTrue="1">
      <formula>R13=#REF!=FALSE</formula>
    </cfRule>
  </conditionalFormatting>
  <conditionalFormatting sqref="R12:R19 S18:S19">
    <cfRule type="cellIs" dxfId="12" priority="3" stopIfTrue="1" operator="equal">
      <formula>0</formula>
    </cfRule>
  </conditionalFormatting>
  <conditionalFormatting sqref="C11:C17">
    <cfRule type="expression" dxfId="11" priority="2" stopIfTrue="1">
      <formula>XEU11="tx"</formula>
    </cfRule>
  </conditionalFormatting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R30"/>
  <sheetViews>
    <sheetView topLeftCell="A16" zoomScale="84" zoomScaleNormal="84" workbookViewId="0">
      <selection activeCell="G10" sqref="G10"/>
    </sheetView>
  </sheetViews>
  <sheetFormatPr defaultRowHeight="15"/>
  <cols>
    <col min="1" max="1" width="5.7109375" customWidth="1"/>
    <col min="3" max="3" width="29.140625" customWidth="1"/>
    <col min="4" max="4" width="6.42578125" customWidth="1"/>
    <col min="5" max="5" width="7.42578125" customWidth="1"/>
    <col min="6" max="6" width="8.140625" customWidth="1"/>
    <col min="10" max="10" width="7.85546875" customWidth="1"/>
    <col min="15" max="15" width="9.5703125" customWidth="1"/>
    <col min="18" max="18" width="0" hidden="1" customWidth="1"/>
  </cols>
  <sheetData>
    <row r="1" spans="1:18" ht="15.75">
      <c r="A1" s="595" t="s">
        <v>614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</row>
    <row r="2" spans="1:18">
      <c r="A2" s="624" t="s">
        <v>615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</row>
    <row r="3" spans="1:18">
      <c r="A3" s="488"/>
      <c r="B3" s="488"/>
      <c r="C3" s="488"/>
      <c r="D3" s="488"/>
      <c r="E3" s="488"/>
      <c r="F3" s="488"/>
      <c r="G3" s="488"/>
      <c r="H3" s="488" t="s">
        <v>723</v>
      </c>
      <c r="I3" s="488"/>
      <c r="J3" s="488"/>
      <c r="K3" s="488"/>
      <c r="L3" s="488"/>
      <c r="M3" s="488"/>
      <c r="N3" s="488"/>
      <c r="O3" s="488"/>
      <c r="P3" s="488"/>
    </row>
    <row r="4" spans="1:18">
      <c r="A4" s="99" t="s">
        <v>707</v>
      </c>
      <c r="B4" s="186"/>
      <c r="C4" s="154"/>
      <c r="D4" s="154"/>
      <c r="E4" s="154"/>
      <c r="F4" s="75"/>
      <c r="G4" s="4"/>
      <c r="H4" s="4"/>
      <c r="L4" s="75"/>
      <c r="M4" s="100"/>
      <c r="N4" s="100"/>
      <c r="O4" s="75"/>
      <c r="P4" s="100"/>
    </row>
    <row r="5" spans="1:18" ht="20.25">
      <c r="A5" s="75" t="s">
        <v>616</v>
      </c>
      <c r="B5" s="186"/>
      <c r="C5" s="154"/>
      <c r="D5" s="154"/>
      <c r="E5" s="154"/>
      <c r="F5" s="75"/>
      <c r="G5" s="75"/>
      <c r="H5" s="75"/>
      <c r="I5" s="75"/>
      <c r="J5" s="75"/>
      <c r="K5" s="75"/>
      <c r="L5" s="75"/>
      <c r="M5" s="155"/>
      <c r="N5" s="101"/>
      <c r="O5" s="156"/>
      <c r="P5" s="102"/>
    </row>
    <row r="6" spans="1:18">
      <c r="A6" s="73" t="s">
        <v>171</v>
      </c>
      <c r="B6" s="186"/>
      <c r="C6" s="154"/>
      <c r="D6" s="154"/>
      <c r="E6" s="154"/>
      <c r="F6" s="73"/>
      <c r="G6" s="73"/>
      <c r="H6" s="73"/>
      <c r="I6" s="73"/>
      <c r="J6" s="73"/>
      <c r="K6" s="73"/>
      <c r="L6" s="73"/>
      <c r="M6" s="75"/>
      <c r="N6" s="75"/>
      <c r="O6" s="75"/>
      <c r="P6" s="75"/>
    </row>
    <row r="7" spans="1:18">
      <c r="A7" s="73" t="s">
        <v>718</v>
      </c>
      <c r="B7" s="153"/>
      <c r="C7" s="154"/>
      <c r="D7" s="154"/>
      <c r="F7" s="154"/>
      <c r="G7" s="73"/>
      <c r="H7" s="73"/>
      <c r="I7" s="73"/>
      <c r="J7" s="73"/>
      <c r="K7" s="73"/>
      <c r="L7" s="73"/>
      <c r="M7" s="74"/>
      <c r="N7" s="157"/>
      <c r="O7" s="628"/>
      <c r="P7" s="628"/>
    </row>
    <row r="8" spans="1:18">
      <c r="A8" s="73"/>
      <c r="B8" s="73"/>
      <c r="C8" s="73"/>
      <c r="D8" s="73"/>
      <c r="F8" s="73"/>
      <c r="G8" s="73"/>
      <c r="H8" s="73"/>
      <c r="I8" s="73"/>
      <c r="J8" s="73"/>
      <c r="K8" s="73"/>
      <c r="L8" s="73"/>
      <c r="M8" s="75"/>
      <c r="N8" s="75"/>
      <c r="O8" s="75"/>
      <c r="P8" s="76"/>
    </row>
    <row r="9" spans="1:18">
      <c r="A9" s="640" t="s">
        <v>11</v>
      </c>
      <c r="B9" s="640" t="s">
        <v>64</v>
      </c>
      <c r="C9" s="638" t="s">
        <v>0</v>
      </c>
      <c r="D9" s="639" t="s">
        <v>1</v>
      </c>
      <c r="E9" s="640" t="s">
        <v>2</v>
      </c>
      <c r="F9" s="613" t="s">
        <v>12</v>
      </c>
      <c r="G9" s="614"/>
      <c r="H9" s="614"/>
      <c r="I9" s="614"/>
      <c r="J9" s="614"/>
      <c r="K9" s="615"/>
      <c r="L9" s="618" t="s">
        <v>13</v>
      </c>
      <c r="M9" s="618"/>
      <c r="N9" s="618"/>
      <c r="O9" s="618"/>
      <c r="P9" s="618"/>
    </row>
    <row r="10" spans="1:18" ht="101.25" customHeight="1">
      <c r="A10" s="641"/>
      <c r="B10" s="641"/>
      <c r="C10" s="638"/>
      <c r="D10" s="639"/>
      <c r="E10" s="641"/>
      <c r="F10" s="115" t="s">
        <v>65</v>
      </c>
      <c r="G10" s="444" t="s">
        <v>640</v>
      </c>
      <c r="H10" s="115" t="s">
        <v>66</v>
      </c>
      <c r="I10" s="115" t="s">
        <v>77</v>
      </c>
      <c r="J10" s="115" t="s">
        <v>67</v>
      </c>
      <c r="K10" s="115" t="s">
        <v>68</v>
      </c>
      <c r="L10" s="115" t="s">
        <v>69</v>
      </c>
      <c r="M10" s="115" t="s">
        <v>66</v>
      </c>
      <c r="N10" s="115" t="s">
        <v>70</v>
      </c>
      <c r="O10" s="115" t="s">
        <v>67</v>
      </c>
      <c r="P10" s="115" t="s">
        <v>71</v>
      </c>
    </row>
    <row r="11" spans="1:18" ht="18.75" customHeight="1">
      <c r="A11" s="47">
        <v>0</v>
      </c>
      <c r="B11" s="377"/>
      <c r="C11" s="382"/>
      <c r="D11" s="378"/>
      <c r="E11" s="379"/>
      <c r="F11" s="379"/>
      <c r="G11" s="379"/>
      <c r="H11" s="379"/>
      <c r="I11" s="379"/>
      <c r="J11" s="379"/>
      <c r="K11" s="379"/>
      <c r="L11" s="379"/>
      <c r="M11" s="379"/>
      <c r="N11" s="379"/>
      <c r="O11" s="379"/>
      <c r="P11" s="379"/>
    </row>
    <row r="12" spans="1:18" ht="24.95" customHeight="1">
      <c r="A12" s="389">
        <f>A11+1</f>
        <v>1</v>
      </c>
      <c r="B12" s="377" t="s">
        <v>573</v>
      </c>
      <c r="C12" s="380" t="s">
        <v>588</v>
      </c>
      <c r="D12" s="385" t="s">
        <v>115</v>
      </c>
      <c r="E12" s="390">
        <v>12</v>
      </c>
      <c r="F12" s="379">
        <v>0</v>
      </c>
      <c r="G12" s="379">
        <v>0</v>
      </c>
      <c r="H12" s="379">
        <f>ROUND(F12*G12,2)</f>
        <v>0</v>
      </c>
      <c r="I12" s="403">
        <v>0</v>
      </c>
      <c r="J12" s="379">
        <v>0</v>
      </c>
      <c r="K12" s="379">
        <f>H12+I12+J12</f>
        <v>0</v>
      </c>
      <c r="L12" s="379">
        <f>ROUND(E12*F12,2)</f>
        <v>0</v>
      </c>
      <c r="M12" s="379">
        <f>ROUND(E12*H12,2)</f>
        <v>0</v>
      </c>
      <c r="N12" s="379">
        <f>ROUND(E12*I12,2)</f>
        <v>0</v>
      </c>
      <c r="O12" s="379">
        <f>ROUND(E12*J12,2)</f>
        <v>0</v>
      </c>
      <c r="P12" s="438">
        <f>M12+N12+O12</f>
        <v>0</v>
      </c>
      <c r="R12">
        <v>18</v>
      </c>
    </row>
    <row r="13" spans="1:18" ht="24.95" customHeight="1">
      <c r="A13" s="389">
        <f>A12+1</f>
        <v>2</v>
      </c>
      <c r="B13" s="377" t="s">
        <v>573</v>
      </c>
      <c r="C13" s="380" t="s">
        <v>589</v>
      </c>
      <c r="D13" s="385" t="s">
        <v>115</v>
      </c>
      <c r="E13" s="390">
        <v>1</v>
      </c>
      <c r="F13" s="379">
        <v>0</v>
      </c>
      <c r="G13" s="379">
        <v>0</v>
      </c>
      <c r="H13" s="379">
        <f t="shared" ref="H13:H19" si="0">ROUND(F13*G13,2)</f>
        <v>0</v>
      </c>
      <c r="I13" s="403">
        <v>0</v>
      </c>
      <c r="J13" s="379">
        <v>0</v>
      </c>
      <c r="K13" s="379">
        <f t="shared" ref="K13:K19" si="1">H13+I13+J13</f>
        <v>0</v>
      </c>
      <c r="L13" s="379">
        <f t="shared" ref="L13:L19" si="2">ROUND(E13*F13,2)</f>
        <v>0</v>
      </c>
      <c r="M13" s="379">
        <f t="shared" ref="M13:M19" si="3">ROUND(E13*H13,2)</f>
        <v>0</v>
      </c>
      <c r="N13" s="379">
        <f t="shared" ref="N13:N19" si="4">ROUND(E13*I13,2)</f>
        <v>0</v>
      </c>
      <c r="O13" s="379">
        <f t="shared" ref="O13:O19" si="5">ROUND(E13*J13,2)</f>
        <v>0</v>
      </c>
      <c r="P13" s="438">
        <f>M13+N13+O13</f>
        <v>0</v>
      </c>
      <c r="R13">
        <v>16</v>
      </c>
    </row>
    <row r="14" spans="1:18" ht="24.95" customHeight="1">
      <c r="A14" s="389">
        <f>A13+1</f>
        <v>3</v>
      </c>
      <c r="B14" s="377" t="s">
        <v>573</v>
      </c>
      <c r="C14" s="380" t="s">
        <v>596</v>
      </c>
      <c r="D14" s="385" t="s">
        <v>115</v>
      </c>
      <c r="E14" s="390">
        <v>16</v>
      </c>
      <c r="F14" s="379">
        <v>0</v>
      </c>
      <c r="G14" s="379">
        <v>0</v>
      </c>
      <c r="H14" s="379">
        <f t="shared" si="0"/>
        <v>0</v>
      </c>
      <c r="I14" s="403">
        <v>0</v>
      </c>
      <c r="J14" s="379">
        <v>0</v>
      </c>
      <c r="K14" s="379">
        <f t="shared" si="1"/>
        <v>0</v>
      </c>
      <c r="L14" s="379">
        <f t="shared" si="2"/>
        <v>0</v>
      </c>
      <c r="M14" s="379">
        <f t="shared" si="3"/>
        <v>0</v>
      </c>
      <c r="N14" s="379">
        <f t="shared" si="4"/>
        <v>0</v>
      </c>
      <c r="O14" s="379">
        <f t="shared" si="5"/>
        <v>0</v>
      </c>
      <c r="P14" s="438">
        <f>M14+N14+O14</f>
        <v>0</v>
      </c>
      <c r="R14">
        <v>3.2</v>
      </c>
    </row>
    <row r="15" spans="1:18" ht="24.95" customHeight="1">
      <c r="A15" s="389">
        <f>A14+1</f>
        <v>4</v>
      </c>
      <c r="B15" s="391" t="s">
        <v>573</v>
      </c>
      <c r="C15" s="392" t="s">
        <v>590</v>
      </c>
      <c r="D15" s="385" t="s">
        <v>115</v>
      </c>
      <c r="E15" s="393">
        <v>18</v>
      </c>
      <c r="F15" s="379">
        <v>0</v>
      </c>
      <c r="G15" s="379">
        <v>0</v>
      </c>
      <c r="H15" s="379">
        <f t="shared" si="0"/>
        <v>0</v>
      </c>
      <c r="I15" s="403">
        <v>0</v>
      </c>
      <c r="J15" s="379">
        <v>0</v>
      </c>
      <c r="K15" s="379">
        <f t="shared" si="1"/>
        <v>0</v>
      </c>
      <c r="L15" s="379">
        <f t="shared" si="2"/>
        <v>0</v>
      </c>
      <c r="M15" s="379">
        <f t="shared" si="3"/>
        <v>0</v>
      </c>
      <c r="N15" s="379">
        <f t="shared" si="4"/>
        <v>0</v>
      </c>
      <c r="O15" s="379">
        <f t="shared" si="5"/>
        <v>0</v>
      </c>
      <c r="P15" s="438">
        <f>M15+N15+O15</f>
        <v>0</v>
      </c>
      <c r="R15">
        <v>2.5</v>
      </c>
    </row>
    <row r="16" spans="1:18" ht="24.95" customHeight="1">
      <c r="A16" s="389">
        <f>A15+1</f>
        <v>5</v>
      </c>
      <c r="B16" s="394" t="s">
        <v>573</v>
      </c>
      <c r="C16" s="395" t="s">
        <v>591</v>
      </c>
      <c r="D16" s="396" t="s">
        <v>76</v>
      </c>
      <c r="E16" s="141">
        <v>98</v>
      </c>
      <c r="F16" s="379">
        <v>0</v>
      </c>
      <c r="G16" s="379">
        <v>0</v>
      </c>
      <c r="H16" s="379">
        <f t="shared" si="0"/>
        <v>0</v>
      </c>
      <c r="I16" s="403">
        <v>0</v>
      </c>
      <c r="J16" s="379">
        <v>0</v>
      </c>
      <c r="K16" s="379">
        <f t="shared" si="1"/>
        <v>0</v>
      </c>
      <c r="L16" s="379">
        <f t="shared" si="2"/>
        <v>0</v>
      </c>
      <c r="M16" s="379">
        <f t="shared" si="3"/>
        <v>0</v>
      </c>
      <c r="N16" s="379">
        <f t="shared" si="4"/>
        <v>0</v>
      </c>
      <c r="O16" s="379">
        <f t="shared" si="5"/>
        <v>0</v>
      </c>
      <c r="P16" s="397">
        <f>O16+N16+M16</f>
        <v>0</v>
      </c>
    </row>
    <row r="17" spans="1:18" ht="19.5" customHeight="1">
      <c r="A17" s="389"/>
      <c r="B17" s="391"/>
      <c r="C17" s="56" t="s">
        <v>592</v>
      </c>
      <c r="D17" s="396" t="s">
        <v>595</v>
      </c>
      <c r="E17" s="141">
        <v>39</v>
      </c>
      <c r="F17" s="379">
        <v>0</v>
      </c>
      <c r="G17" s="379">
        <v>0</v>
      </c>
      <c r="H17" s="379">
        <f t="shared" si="0"/>
        <v>0</v>
      </c>
      <c r="I17" s="403">
        <v>0</v>
      </c>
      <c r="J17" s="379">
        <v>0</v>
      </c>
      <c r="K17" s="379">
        <f t="shared" si="1"/>
        <v>0</v>
      </c>
      <c r="L17" s="379">
        <f t="shared" si="2"/>
        <v>0</v>
      </c>
      <c r="M17" s="379">
        <f t="shared" si="3"/>
        <v>0</v>
      </c>
      <c r="N17" s="379">
        <f t="shared" si="4"/>
        <v>0</v>
      </c>
      <c r="O17" s="379">
        <f t="shared" si="5"/>
        <v>0</v>
      </c>
      <c r="P17" s="71">
        <f>O17+N17+M17</f>
        <v>0</v>
      </c>
    </row>
    <row r="18" spans="1:18" ht="24.95" customHeight="1">
      <c r="A18" s="389">
        <v>6</v>
      </c>
      <c r="B18" s="47" t="s">
        <v>573</v>
      </c>
      <c r="C18" s="136" t="s">
        <v>594</v>
      </c>
      <c r="D18" s="396" t="s">
        <v>593</v>
      </c>
      <c r="E18" s="80">
        <v>13</v>
      </c>
      <c r="F18" s="379">
        <v>0</v>
      </c>
      <c r="G18" s="379">
        <v>0</v>
      </c>
      <c r="H18" s="379">
        <f t="shared" si="0"/>
        <v>0</v>
      </c>
      <c r="I18" s="403">
        <v>0</v>
      </c>
      <c r="J18" s="379">
        <v>0</v>
      </c>
      <c r="K18" s="379">
        <f t="shared" si="1"/>
        <v>0</v>
      </c>
      <c r="L18" s="379">
        <f t="shared" si="2"/>
        <v>0</v>
      </c>
      <c r="M18" s="379">
        <f t="shared" si="3"/>
        <v>0</v>
      </c>
      <c r="N18" s="379">
        <f t="shared" si="4"/>
        <v>0</v>
      </c>
      <c r="O18" s="379">
        <f t="shared" si="5"/>
        <v>0</v>
      </c>
      <c r="P18" s="71">
        <f>O18+N18+M18</f>
        <v>0</v>
      </c>
    </row>
    <row r="19" spans="1:18" ht="24.95" customHeight="1">
      <c r="A19" s="398"/>
      <c r="B19" s="399"/>
      <c r="C19" s="400" t="s">
        <v>592</v>
      </c>
      <c r="D19" s="401" t="s">
        <v>595</v>
      </c>
      <c r="E19" s="402">
        <v>24</v>
      </c>
      <c r="F19" s="379">
        <v>0</v>
      </c>
      <c r="G19" s="379">
        <v>0</v>
      </c>
      <c r="H19" s="379">
        <f t="shared" si="0"/>
        <v>0</v>
      </c>
      <c r="I19" s="403">
        <v>0</v>
      </c>
      <c r="J19" s="379">
        <v>0</v>
      </c>
      <c r="K19" s="379">
        <f t="shared" si="1"/>
        <v>0</v>
      </c>
      <c r="L19" s="379">
        <f t="shared" si="2"/>
        <v>0</v>
      </c>
      <c r="M19" s="379">
        <f t="shared" si="3"/>
        <v>0</v>
      </c>
      <c r="N19" s="379">
        <f t="shared" si="4"/>
        <v>0</v>
      </c>
      <c r="O19" s="379">
        <f t="shared" si="5"/>
        <v>0</v>
      </c>
      <c r="P19" s="271">
        <f>O19+N19+M19</f>
        <v>0</v>
      </c>
      <c r="R19">
        <v>12</v>
      </c>
    </row>
    <row r="20" spans="1:18" ht="24.95" customHeight="1">
      <c r="A20" s="597" t="s">
        <v>32</v>
      </c>
      <c r="B20" s="597"/>
      <c r="C20" s="597"/>
      <c r="D20" s="597"/>
      <c r="E20" s="597"/>
      <c r="F20" s="597"/>
      <c r="G20" s="597"/>
      <c r="H20" s="597"/>
      <c r="I20" s="597"/>
      <c r="J20" s="597"/>
      <c r="K20" s="71"/>
      <c r="L20" s="71">
        <f>SUM(L11:L19)</f>
        <v>0</v>
      </c>
      <c r="M20" s="71">
        <f>SUM(M11:M19)</f>
        <v>0</v>
      </c>
      <c r="N20" s="71">
        <f>SUM(N11:N19)</f>
        <v>0</v>
      </c>
      <c r="O20" s="71">
        <f>SUM(O11:O19)</f>
        <v>0</v>
      </c>
      <c r="P20" s="72">
        <f>ROUND(M20+N20+O20,2)</f>
        <v>0</v>
      </c>
    </row>
    <row r="25" spans="1:18">
      <c r="B25" s="492" t="s">
        <v>5</v>
      </c>
      <c r="C25" s="120"/>
      <c r="D25" s="123"/>
      <c r="E25" s="122"/>
      <c r="F25" s="120"/>
      <c r="G25" s="123"/>
    </row>
    <row r="26" spans="1:18">
      <c r="B26" s="32"/>
      <c r="C26" s="119" t="s">
        <v>84</v>
      </c>
      <c r="D26" s="22"/>
    </row>
    <row r="27" spans="1:18">
      <c r="B27" s="27"/>
      <c r="C27" s="31"/>
      <c r="D27" s="25"/>
    </row>
    <row r="28" spans="1:18" ht="16.5">
      <c r="B28" s="27"/>
      <c r="C28" s="26"/>
      <c r="D28" s="25"/>
    </row>
    <row r="29" spans="1:18" ht="16.5">
      <c r="C29" s="27"/>
      <c r="D29" s="121"/>
      <c r="E29" s="25"/>
      <c r="G29" s="124"/>
      <c r="H29" s="124"/>
    </row>
    <row r="30" spans="1:18">
      <c r="C30" s="27"/>
      <c r="D30" s="119"/>
      <c r="E30" s="22"/>
    </row>
  </sheetData>
  <protectedRanges>
    <protectedRange password="CF3F" sqref="H11:H19" name="Range1_2_1_1"/>
  </protectedRanges>
  <mergeCells count="11">
    <mergeCell ref="D9:D10"/>
    <mergeCell ref="E9:E10"/>
    <mergeCell ref="F9:K9"/>
    <mergeCell ref="L9:P9"/>
    <mergeCell ref="A20:J20"/>
    <mergeCell ref="A1:P1"/>
    <mergeCell ref="A2:P2"/>
    <mergeCell ref="O7:P7"/>
    <mergeCell ref="A9:A10"/>
    <mergeCell ref="B9:B10"/>
    <mergeCell ref="C9:C10"/>
  </mergeCells>
  <conditionalFormatting sqref="C11:C13">
    <cfRule type="expression" dxfId="10" priority="10" stopIfTrue="1">
      <formula>XEU11="tx"</formula>
    </cfRule>
  </conditionalFormatting>
  <conditionalFormatting sqref="D19">
    <cfRule type="cellIs" dxfId="9" priority="5" stopIfTrue="1" operator="equal">
      <formula>0</formula>
    </cfRule>
    <cfRule type="expression" dxfId="8" priority="6" stopIfTrue="1">
      <formula>#DIV/0!</formula>
    </cfRule>
  </conditionalFormatting>
  <conditionalFormatting sqref="D18">
    <cfRule type="cellIs" dxfId="7" priority="7" stopIfTrue="1" operator="equal">
      <formula>0</formula>
    </cfRule>
    <cfRule type="expression" dxfId="6" priority="8" stopIfTrue="1">
      <formula>#DIV/0!</formula>
    </cfRule>
  </conditionalFormatting>
  <conditionalFormatting sqref="D16:D17">
    <cfRule type="cellIs" dxfId="5" priority="1" stopIfTrue="1" operator="equal">
      <formula>0</formula>
    </cfRule>
    <cfRule type="expression" dxfId="4" priority="2" stopIfTrue="1">
      <formula>#DIV/0!</formula>
    </cfRule>
  </conditionalFormatting>
  <conditionalFormatting sqref="C14:C15">
    <cfRule type="expression" dxfId="3" priority="42" stopIfTrue="1">
      <formula>XEU15="tx"</formula>
    </cfRule>
  </conditionalFormatting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R24"/>
  <sheetViews>
    <sheetView topLeftCell="A19" zoomScale="82" zoomScaleNormal="82" workbookViewId="0">
      <selection activeCell="V10" sqref="V10"/>
    </sheetView>
  </sheetViews>
  <sheetFormatPr defaultRowHeight="15"/>
  <cols>
    <col min="1" max="1" width="5.28515625" customWidth="1"/>
    <col min="3" max="3" width="31.28515625" customWidth="1"/>
    <col min="15" max="15" width="10.42578125" customWidth="1"/>
    <col min="18" max="18" width="0" hidden="1" customWidth="1"/>
  </cols>
  <sheetData>
    <row r="1" spans="1:18" ht="15.75">
      <c r="A1" s="595" t="s">
        <v>628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</row>
    <row r="2" spans="1:18">
      <c r="A2" s="624" t="s">
        <v>629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</row>
    <row r="3" spans="1:18">
      <c r="A3" s="488"/>
      <c r="B3" s="488"/>
      <c r="C3" s="488"/>
      <c r="D3" s="488"/>
      <c r="E3" s="488"/>
      <c r="F3" s="488"/>
      <c r="G3" s="488" t="s">
        <v>723</v>
      </c>
      <c r="H3" s="488"/>
      <c r="I3" s="488"/>
      <c r="J3" s="488"/>
      <c r="K3" s="488"/>
      <c r="L3" s="488"/>
      <c r="M3" s="488"/>
      <c r="N3" s="488"/>
      <c r="O3" s="488"/>
      <c r="P3" s="488"/>
    </row>
    <row r="4" spans="1:18">
      <c r="A4" s="99" t="s">
        <v>707</v>
      </c>
      <c r="B4" s="186"/>
      <c r="C4" s="154"/>
      <c r="D4" s="154"/>
      <c r="E4" s="154"/>
      <c r="F4" s="75"/>
      <c r="G4" s="4"/>
      <c r="H4" s="4"/>
      <c r="L4" s="75"/>
      <c r="M4" s="100"/>
      <c r="N4" s="100"/>
      <c r="O4" s="75"/>
      <c r="P4" s="100"/>
    </row>
    <row r="5" spans="1:18" ht="20.25">
      <c r="A5" s="75" t="s">
        <v>630</v>
      </c>
      <c r="B5" s="186"/>
      <c r="C5" s="154"/>
      <c r="D5" s="154"/>
      <c r="E5" s="154"/>
      <c r="F5" s="75"/>
      <c r="G5" s="75"/>
      <c r="H5" s="75"/>
      <c r="I5" s="75"/>
      <c r="J5" s="75"/>
      <c r="K5" s="75"/>
      <c r="L5" s="75"/>
      <c r="M5" s="155"/>
      <c r="N5" s="101"/>
      <c r="O5" s="156"/>
      <c r="P5" s="102"/>
    </row>
    <row r="6" spans="1:18">
      <c r="A6" s="73" t="s">
        <v>171</v>
      </c>
      <c r="B6" s="186"/>
      <c r="C6" s="154"/>
      <c r="D6" s="154"/>
      <c r="E6" s="154"/>
      <c r="F6" s="73"/>
      <c r="G6" s="73"/>
      <c r="H6" s="73"/>
      <c r="I6" s="73"/>
      <c r="J6" s="73"/>
      <c r="K6" s="73"/>
      <c r="L6" s="73"/>
      <c r="M6" s="75"/>
      <c r="N6" s="75"/>
      <c r="O6" s="75"/>
      <c r="P6" s="75"/>
    </row>
    <row r="7" spans="1:18">
      <c r="A7" s="73" t="s">
        <v>718</v>
      </c>
      <c r="B7" s="153"/>
      <c r="C7" s="154"/>
      <c r="D7" s="154"/>
      <c r="F7" s="154"/>
      <c r="G7" s="73"/>
      <c r="H7" s="73"/>
      <c r="I7" s="73"/>
      <c r="J7" s="73"/>
      <c r="K7" s="73"/>
      <c r="L7" s="73"/>
      <c r="M7" s="74"/>
      <c r="N7" s="157"/>
      <c r="O7" s="628"/>
      <c r="P7" s="628"/>
    </row>
    <row r="8" spans="1:18">
      <c r="A8" s="73"/>
      <c r="B8" s="73"/>
      <c r="C8" s="73"/>
      <c r="D8" s="73"/>
      <c r="F8" s="73"/>
      <c r="G8" s="73"/>
      <c r="H8" s="73"/>
      <c r="I8" s="73"/>
      <c r="J8" s="73"/>
      <c r="K8" s="73"/>
      <c r="L8" s="73"/>
      <c r="M8" s="75"/>
      <c r="N8" s="75"/>
      <c r="O8" s="75"/>
      <c r="P8" s="76"/>
    </row>
    <row r="9" spans="1:18">
      <c r="A9" s="640" t="s">
        <v>11</v>
      </c>
      <c r="B9" s="640" t="s">
        <v>64</v>
      </c>
      <c r="C9" s="638" t="s">
        <v>0</v>
      </c>
      <c r="D9" s="639" t="s">
        <v>1</v>
      </c>
      <c r="E9" s="640" t="s">
        <v>2</v>
      </c>
      <c r="F9" s="613" t="s">
        <v>12</v>
      </c>
      <c r="G9" s="614"/>
      <c r="H9" s="614"/>
      <c r="I9" s="614"/>
      <c r="J9" s="614"/>
      <c r="K9" s="615"/>
      <c r="L9" s="618" t="s">
        <v>13</v>
      </c>
      <c r="M9" s="618"/>
      <c r="N9" s="618"/>
      <c r="O9" s="618"/>
      <c r="P9" s="618"/>
    </row>
    <row r="10" spans="1:18" ht="89.25">
      <c r="A10" s="641"/>
      <c r="B10" s="641"/>
      <c r="C10" s="638"/>
      <c r="D10" s="639"/>
      <c r="E10" s="641"/>
      <c r="F10" s="115" t="s">
        <v>65</v>
      </c>
      <c r="G10" s="444" t="s">
        <v>640</v>
      </c>
      <c r="H10" s="115" t="s">
        <v>66</v>
      </c>
      <c r="I10" s="115" t="s">
        <v>77</v>
      </c>
      <c r="J10" s="115" t="s">
        <v>67</v>
      </c>
      <c r="K10" s="115" t="s">
        <v>68</v>
      </c>
      <c r="L10" s="115" t="s">
        <v>69</v>
      </c>
      <c r="M10" s="115" t="s">
        <v>66</v>
      </c>
      <c r="N10" s="115" t="s">
        <v>70</v>
      </c>
      <c r="O10" s="115" t="s">
        <v>67</v>
      </c>
      <c r="P10" s="115" t="s">
        <v>71</v>
      </c>
    </row>
    <row r="11" spans="1:18" ht="28.5" customHeight="1">
      <c r="A11" s="47">
        <v>0</v>
      </c>
      <c r="B11" s="377"/>
      <c r="C11" s="382" t="s">
        <v>629</v>
      </c>
      <c r="D11" s="378"/>
      <c r="E11" s="379"/>
      <c r="F11" s="379"/>
      <c r="G11" s="379"/>
      <c r="H11" s="379"/>
      <c r="I11" s="379"/>
      <c r="J11" s="379"/>
      <c r="K11" s="379"/>
      <c r="L11" s="379"/>
      <c r="M11" s="379"/>
      <c r="N11" s="379"/>
      <c r="O11" s="379"/>
      <c r="P11" s="379"/>
    </row>
    <row r="12" spans="1:18" ht="27.75" customHeight="1">
      <c r="A12" s="47">
        <f>A11+1</f>
        <v>1</v>
      </c>
      <c r="B12" s="377" t="s">
        <v>573</v>
      </c>
      <c r="C12" s="380" t="s">
        <v>631</v>
      </c>
      <c r="D12" s="385" t="s">
        <v>141</v>
      </c>
      <c r="E12" s="390">
        <v>8</v>
      </c>
      <c r="F12" s="383">
        <v>0</v>
      </c>
      <c r="G12" s="383">
        <v>0</v>
      </c>
      <c r="H12" s="383">
        <f>ROUND(F12*G12,2)</f>
        <v>0</v>
      </c>
      <c r="I12" s="383">
        <v>0</v>
      </c>
      <c r="J12" s="383">
        <f>H12*0.06</f>
        <v>0</v>
      </c>
      <c r="K12" s="383">
        <v>0</v>
      </c>
      <c r="L12" s="383">
        <f>ROUND(E12*F12,2)</f>
        <v>0</v>
      </c>
      <c r="M12" s="383">
        <f>ROUND(E12*H12,2)</f>
        <v>0</v>
      </c>
      <c r="N12" s="383">
        <f>ROUND(E12*I12,2)</f>
        <v>0</v>
      </c>
      <c r="O12" s="383">
        <f>ROUND(E12*J12,2)</f>
        <v>0</v>
      </c>
      <c r="P12" s="438">
        <f>M12+N12+O12</f>
        <v>0</v>
      </c>
      <c r="R12">
        <v>249</v>
      </c>
    </row>
    <row r="13" spans="1:18" ht="22.5" customHeight="1">
      <c r="A13" s="597" t="s">
        <v>32</v>
      </c>
      <c r="B13" s="597"/>
      <c r="C13" s="597"/>
      <c r="D13" s="597"/>
      <c r="E13" s="597"/>
      <c r="F13" s="597"/>
      <c r="G13" s="597"/>
      <c r="H13" s="597"/>
      <c r="I13" s="597"/>
      <c r="J13" s="597"/>
      <c r="K13" s="71"/>
      <c r="L13" s="71">
        <f>SUM(L11:L12)</f>
        <v>0</v>
      </c>
      <c r="M13" s="71">
        <f>SUM(M11:M12)</f>
        <v>0</v>
      </c>
      <c r="N13" s="71">
        <f>SUM(N11:N12)</f>
        <v>0</v>
      </c>
      <c r="O13" s="71">
        <f>SUM(O11:O12)</f>
        <v>0</v>
      </c>
      <c r="P13" s="72">
        <f>ROUND(M13+N13+O13,2)</f>
        <v>0</v>
      </c>
    </row>
    <row r="14" spans="1:18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</row>
    <row r="15" spans="1:18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</row>
    <row r="20" spans="3:8">
      <c r="C20" s="492" t="s">
        <v>5</v>
      </c>
      <c r="D20" s="120"/>
      <c r="E20" s="123"/>
      <c r="F20" s="122"/>
      <c r="G20" s="120"/>
      <c r="H20" s="123"/>
    </row>
    <row r="21" spans="3:8">
      <c r="C21" s="32"/>
      <c r="D21" s="119" t="s">
        <v>84</v>
      </c>
      <c r="E21" s="22"/>
    </row>
    <row r="22" spans="3:8">
      <c r="C22" s="27"/>
      <c r="D22" s="31"/>
      <c r="E22" s="25"/>
    </row>
    <row r="23" spans="3:8" ht="16.5">
      <c r="C23" s="27"/>
      <c r="D23" s="26"/>
      <c r="E23" s="25"/>
    </row>
    <row r="24" spans="3:8" ht="16.5">
      <c r="C24" s="27"/>
      <c r="D24" s="121"/>
      <c r="E24" s="25"/>
      <c r="G24" s="124"/>
      <c r="H24" s="124"/>
    </row>
  </sheetData>
  <protectedRanges>
    <protectedRange password="CF3F" sqref="H11:H12" name="Range1_2_1_1"/>
  </protectedRanges>
  <mergeCells count="11">
    <mergeCell ref="L9:P9"/>
    <mergeCell ref="A13:J13"/>
    <mergeCell ref="A1:P1"/>
    <mergeCell ref="A2:P2"/>
    <mergeCell ref="O7:P7"/>
    <mergeCell ref="A9:A10"/>
    <mergeCell ref="B9:B10"/>
    <mergeCell ref="C9:C10"/>
    <mergeCell ref="D9:D10"/>
    <mergeCell ref="E9:E10"/>
    <mergeCell ref="F9:K9"/>
  </mergeCells>
  <conditionalFormatting sqref="C11:C12">
    <cfRule type="expression" dxfId="2" priority="1" stopIfTrue="1">
      <formula>XEU11="tx"</formula>
    </cfRule>
  </conditionalFormatting>
  <pageMargins left="0.31496062992125984" right="0.31496062992125984" top="1.5354330708661419" bottom="0.55118110236220474" header="0.31496062992125984" footer="0.31496062992125984"/>
  <pageSetup paperSize="9" scale="8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V35"/>
  <sheetViews>
    <sheetView topLeftCell="A13" zoomScale="81" zoomScaleNormal="81" workbookViewId="0">
      <selection activeCell="N38" sqref="N38"/>
    </sheetView>
  </sheetViews>
  <sheetFormatPr defaultRowHeight="15"/>
  <cols>
    <col min="1" max="1" width="3.85546875" customWidth="1"/>
    <col min="3" max="3" width="42.85546875" customWidth="1"/>
    <col min="4" max="4" width="6.28515625" customWidth="1"/>
    <col min="5" max="5" width="7.5703125" customWidth="1"/>
    <col min="6" max="6" width="6.140625" customWidth="1"/>
    <col min="7" max="7" width="8" customWidth="1"/>
    <col min="8" max="8" width="8.140625" customWidth="1"/>
    <col min="14" max="14" width="9.85546875" customWidth="1"/>
    <col min="15" max="15" width="8.140625" customWidth="1"/>
    <col min="17" max="17" width="9.140625" customWidth="1"/>
    <col min="18" max="18" width="9" hidden="1" customWidth="1"/>
  </cols>
  <sheetData>
    <row r="1" spans="1:256" ht="15.75">
      <c r="A1" s="595" t="s">
        <v>725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</row>
    <row r="2" spans="1:256">
      <c r="A2" s="624" t="s">
        <v>726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</row>
    <row r="3" spans="1:256">
      <c r="A3" s="488"/>
      <c r="B3" s="488"/>
      <c r="C3" s="488"/>
      <c r="D3" s="488"/>
      <c r="E3" s="488"/>
      <c r="F3" s="488"/>
      <c r="G3" s="488" t="s">
        <v>723</v>
      </c>
      <c r="H3" s="488"/>
      <c r="I3" s="488"/>
      <c r="J3" s="488"/>
      <c r="K3" s="488"/>
      <c r="L3" s="488"/>
      <c r="M3" s="488"/>
      <c r="N3" s="488"/>
      <c r="O3" s="488"/>
      <c r="P3" s="488"/>
    </row>
    <row r="4" spans="1:256">
      <c r="A4" s="99" t="s">
        <v>707</v>
      </c>
      <c r="B4" s="186"/>
      <c r="C4" s="154"/>
      <c r="D4" s="154"/>
      <c r="E4" s="154"/>
      <c r="F4" s="75"/>
      <c r="G4" s="4"/>
      <c r="H4" s="4"/>
      <c r="I4" s="4"/>
      <c r="J4" s="4"/>
      <c r="K4" s="4"/>
      <c r="L4" s="4"/>
      <c r="M4" s="100"/>
      <c r="N4" s="100"/>
      <c r="O4" s="75"/>
      <c r="P4" s="100"/>
    </row>
    <row r="5" spans="1:256" ht="20.25">
      <c r="A5" s="75" t="s">
        <v>727</v>
      </c>
      <c r="B5" s="186"/>
      <c r="C5" s="154"/>
      <c r="D5" s="154"/>
      <c r="E5" s="154"/>
      <c r="F5" s="75"/>
      <c r="G5" s="75"/>
      <c r="H5" s="75"/>
      <c r="I5" s="75"/>
      <c r="J5" s="75"/>
      <c r="K5" s="75"/>
      <c r="L5" s="75"/>
      <c r="M5" s="155"/>
      <c r="N5" s="101"/>
      <c r="O5" s="156"/>
      <c r="P5" s="102"/>
    </row>
    <row r="6" spans="1:256">
      <c r="A6" s="73" t="s">
        <v>171</v>
      </c>
      <c r="B6" s="186"/>
      <c r="C6" s="154"/>
      <c r="D6" s="154"/>
      <c r="E6" s="154"/>
      <c r="F6" s="73"/>
      <c r="G6" s="73"/>
      <c r="H6" s="73"/>
      <c r="I6" s="73"/>
      <c r="J6" s="73"/>
      <c r="K6" s="73"/>
      <c r="L6" s="73"/>
      <c r="M6" s="75"/>
      <c r="N6" s="75"/>
      <c r="O6" s="75"/>
      <c r="P6" s="75"/>
    </row>
    <row r="7" spans="1:256">
      <c r="A7" s="73" t="s">
        <v>718</v>
      </c>
      <c r="B7" s="153"/>
      <c r="C7" s="154"/>
      <c r="D7" s="154"/>
      <c r="E7" s="154"/>
      <c r="F7" s="73"/>
      <c r="G7" s="73"/>
      <c r="H7" s="73"/>
      <c r="I7" s="73"/>
      <c r="J7" s="73"/>
      <c r="K7" s="73"/>
      <c r="L7" s="73"/>
      <c r="M7" s="74"/>
      <c r="N7" s="157"/>
      <c r="O7" s="628"/>
      <c r="P7" s="628"/>
    </row>
    <row r="8" spans="1:256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5"/>
      <c r="N8" s="75"/>
      <c r="O8" s="75"/>
      <c r="P8" s="76"/>
    </row>
    <row r="9" spans="1:256">
      <c r="A9" s="629" t="s">
        <v>11</v>
      </c>
      <c r="B9" s="616" t="s">
        <v>64</v>
      </c>
      <c r="C9" s="626" t="s">
        <v>0</v>
      </c>
      <c r="D9" s="619" t="s">
        <v>1</v>
      </c>
      <c r="E9" s="629" t="s">
        <v>2</v>
      </c>
      <c r="F9" s="631" t="s">
        <v>12</v>
      </c>
      <c r="G9" s="632"/>
      <c r="H9" s="632"/>
      <c r="I9" s="632"/>
      <c r="J9" s="632"/>
      <c r="K9" s="633"/>
      <c r="L9" s="620" t="s">
        <v>13</v>
      </c>
      <c r="M9" s="620"/>
      <c r="N9" s="620"/>
      <c r="O9" s="620"/>
      <c r="P9" s="620"/>
    </row>
    <row r="10" spans="1:256" ht="103.5" customHeight="1">
      <c r="A10" s="630"/>
      <c r="B10" s="617"/>
      <c r="C10" s="626"/>
      <c r="D10" s="619"/>
      <c r="E10" s="630"/>
      <c r="F10" s="115" t="s">
        <v>65</v>
      </c>
      <c r="G10" s="444" t="s">
        <v>640</v>
      </c>
      <c r="H10" s="115" t="s">
        <v>66</v>
      </c>
      <c r="I10" s="115" t="s">
        <v>77</v>
      </c>
      <c r="J10" s="115" t="s">
        <v>67</v>
      </c>
      <c r="K10" s="115" t="s">
        <v>68</v>
      </c>
      <c r="L10" s="115" t="s">
        <v>69</v>
      </c>
      <c r="M10" s="115" t="s">
        <v>66</v>
      </c>
      <c r="N10" s="115" t="s">
        <v>70</v>
      </c>
      <c r="O10" s="115" t="s">
        <v>67</v>
      </c>
      <c r="P10" s="115" t="s">
        <v>71</v>
      </c>
    </row>
    <row r="11" spans="1:256" ht="39.75" customHeight="1">
      <c r="A11" s="490"/>
      <c r="B11" s="490"/>
      <c r="C11" s="452" t="s">
        <v>662</v>
      </c>
      <c r="D11" s="491"/>
      <c r="E11" s="50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</row>
    <row r="12" spans="1:256" s="129" customFormat="1" ht="24.95" customHeight="1">
      <c r="A12" s="47">
        <v>1</v>
      </c>
      <c r="B12" s="47" t="s">
        <v>539</v>
      </c>
      <c r="C12" s="555" t="s">
        <v>655</v>
      </c>
      <c r="D12" s="556" t="s">
        <v>141</v>
      </c>
      <c r="E12" s="557">
        <v>2</v>
      </c>
      <c r="F12" s="68">
        <v>0</v>
      </c>
      <c r="G12" s="68">
        <v>0</v>
      </c>
      <c r="H12" s="52">
        <f>ROUND(F12*G12,2)</f>
        <v>0</v>
      </c>
      <c r="I12" s="68">
        <v>0</v>
      </c>
      <c r="J12" s="84">
        <f>H12*0.06</f>
        <v>0</v>
      </c>
      <c r="K12" s="68">
        <v>0</v>
      </c>
      <c r="L12" s="68">
        <f>ROUND(E12*F12,2)</f>
        <v>0</v>
      </c>
      <c r="M12" s="68">
        <f>H12*E12</f>
        <v>0</v>
      </c>
      <c r="N12" s="68">
        <f>E12*I12</f>
        <v>0</v>
      </c>
      <c r="O12" s="68">
        <f>ROUND(J12*E12,2)</f>
        <v>0</v>
      </c>
      <c r="P12" s="68">
        <f>ROUND(O12+N12+M12,2)</f>
        <v>0</v>
      </c>
      <c r="R12" s="68">
        <v>65</v>
      </c>
      <c r="IV12" s="129">
        <f>SUM(A12:IU12)</f>
        <v>68</v>
      </c>
    </row>
    <row r="13" spans="1:256" s="129" customFormat="1" ht="24.95" customHeight="1">
      <c r="A13" s="47">
        <f>A12+1</f>
        <v>2</v>
      </c>
      <c r="B13" s="47" t="s">
        <v>539</v>
      </c>
      <c r="C13" s="555" t="s">
        <v>656</v>
      </c>
      <c r="D13" s="556" t="s">
        <v>141</v>
      </c>
      <c r="E13" s="557">
        <v>1</v>
      </c>
      <c r="F13" s="68">
        <v>0</v>
      </c>
      <c r="G13" s="68">
        <v>0</v>
      </c>
      <c r="H13" s="52">
        <f t="shared" ref="H13:H22" si="0">ROUND(F13*G13,2)</f>
        <v>0</v>
      </c>
      <c r="I13" s="68">
        <v>0</v>
      </c>
      <c r="J13" s="84">
        <f t="shared" ref="J13:J22" si="1">H13*0.06</f>
        <v>0</v>
      </c>
      <c r="K13" s="68">
        <v>0</v>
      </c>
      <c r="L13" s="68">
        <f t="shared" ref="L13:L22" si="2">ROUND(E13*F13,2)</f>
        <v>0</v>
      </c>
      <c r="M13" s="68">
        <f t="shared" ref="M13:M22" si="3">H13*E13</f>
        <v>0</v>
      </c>
      <c r="N13" s="68">
        <v>0</v>
      </c>
      <c r="O13" s="68">
        <f t="shared" ref="O13:O22" si="4">ROUND(J13*E13,2)</f>
        <v>0</v>
      </c>
      <c r="P13" s="68">
        <f>ROUND(O13+N13+M13,2)</f>
        <v>0</v>
      </c>
      <c r="R13" s="68">
        <v>80.45</v>
      </c>
      <c r="IV13" s="129">
        <f>SUM(A13:IU13)</f>
        <v>83.45</v>
      </c>
    </row>
    <row r="14" spans="1:256" s="129" customFormat="1" ht="24.95" customHeight="1">
      <c r="A14" s="47">
        <f>A13+1</f>
        <v>3</v>
      </c>
      <c r="B14" s="47" t="s">
        <v>539</v>
      </c>
      <c r="C14" s="555" t="s">
        <v>658</v>
      </c>
      <c r="D14" s="556" t="s">
        <v>141</v>
      </c>
      <c r="E14" s="557">
        <v>1</v>
      </c>
      <c r="F14" s="68">
        <v>0</v>
      </c>
      <c r="G14" s="68">
        <v>0</v>
      </c>
      <c r="H14" s="52">
        <f t="shared" si="0"/>
        <v>0</v>
      </c>
      <c r="I14" s="68">
        <v>0</v>
      </c>
      <c r="J14" s="84">
        <f t="shared" si="1"/>
        <v>0</v>
      </c>
      <c r="K14" s="68">
        <v>0</v>
      </c>
      <c r="L14" s="68">
        <f t="shared" si="2"/>
        <v>0</v>
      </c>
      <c r="M14" s="68">
        <f t="shared" si="3"/>
        <v>0</v>
      </c>
      <c r="N14" s="68">
        <f t="shared" ref="N14:N22" si="5">E14*I14</f>
        <v>0</v>
      </c>
      <c r="O14" s="68">
        <f t="shared" si="4"/>
        <v>0</v>
      </c>
      <c r="P14" s="68">
        <f>ROUND(O14+N14+M14,2)</f>
        <v>0</v>
      </c>
      <c r="R14" s="68">
        <v>38</v>
      </c>
      <c r="IV14" s="129">
        <f>SUM(A14:IU14)</f>
        <v>42</v>
      </c>
    </row>
    <row r="15" spans="1:256" s="129" customFormat="1" ht="24.95" customHeight="1">
      <c r="A15" s="47">
        <f>A14+1</f>
        <v>4</v>
      </c>
      <c r="B15" s="47" t="s">
        <v>539</v>
      </c>
      <c r="C15" s="555" t="s">
        <v>660</v>
      </c>
      <c r="D15" s="556" t="s">
        <v>141</v>
      </c>
      <c r="E15" s="557">
        <v>1</v>
      </c>
      <c r="F15" s="68">
        <v>0</v>
      </c>
      <c r="G15" s="68">
        <v>0</v>
      </c>
      <c r="H15" s="52">
        <f t="shared" si="0"/>
        <v>0</v>
      </c>
      <c r="I15" s="68">
        <v>0</v>
      </c>
      <c r="J15" s="84">
        <f t="shared" si="1"/>
        <v>0</v>
      </c>
      <c r="K15" s="68">
        <v>0</v>
      </c>
      <c r="L15" s="68">
        <f t="shared" si="2"/>
        <v>0</v>
      </c>
      <c r="M15" s="68">
        <f t="shared" si="3"/>
        <v>0</v>
      </c>
      <c r="N15" s="68">
        <f t="shared" si="5"/>
        <v>0</v>
      </c>
      <c r="O15" s="68">
        <f t="shared" si="4"/>
        <v>0</v>
      </c>
      <c r="P15" s="68">
        <f>ROUND(O15+N15+M15,2)</f>
        <v>0</v>
      </c>
      <c r="R15" s="558">
        <v>28.6</v>
      </c>
      <c r="IV15" s="129">
        <f>SUM(A15:IU15)</f>
        <v>33.6</v>
      </c>
    </row>
    <row r="16" spans="1:256" s="129" customFormat="1" ht="24.95" customHeight="1">
      <c r="A16" s="47">
        <f>A15+1</f>
        <v>5</v>
      </c>
      <c r="B16" s="47" t="s">
        <v>539</v>
      </c>
      <c r="C16" s="555" t="s">
        <v>661</v>
      </c>
      <c r="D16" s="556" t="s">
        <v>141</v>
      </c>
      <c r="E16" s="557">
        <v>1</v>
      </c>
      <c r="F16" s="68">
        <v>0</v>
      </c>
      <c r="G16" s="68">
        <v>0</v>
      </c>
      <c r="H16" s="52">
        <f t="shared" si="0"/>
        <v>0</v>
      </c>
      <c r="I16" s="68">
        <v>0</v>
      </c>
      <c r="J16" s="84">
        <f t="shared" si="1"/>
        <v>0</v>
      </c>
      <c r="K16" s="68">
        <v>0</v>
      </c>
      <c r="L16" s="68">
        <f t="shared" si="2"/>
        <v>0</v>
      </c>
      <c r="M16" s="68">
        <f t="shared" si="3"/>
        <v>0</v>
      </c>
      <c r="N16" s="68">
        <f t="shared" si="5"/>
        <v>0</v>
      </c>
      <c r="O16" s="68">
        <f t="shared" si="4"/>
        <v>0</v>
      </c>
      <c r="P16" s="68">
        <f>ROUND(O16+N16+M16,2)</f>
        <v>0</v>
      </c>
      <c r="R16" s="68">
        <v>5.8</v>
      </c>
      <c r="IV16" s="129">
        <f>SUM(A16:IU16)</f>
        <v>11.8</v>
      </c>
    </row>
    <row r="17" spans="1:18" s="129" customFormat="1" ht="27" customHeight="1">
      <c r="A17" s="47"/>
      <c r="B17" s="47"/>
      <c r="C17" s="559" t="s">
        <v>334</v>
      </c>
      <c r="D17" s="560"/>
      <c r="E17" s="560"/>
      <c r="F17" s="68">
        <v>0</v>
      </c>
      <c r="G17" s="68">
        <v>0</v>
      </c>
      <c r="H17" s="52">
        <f t="shared" si="0"/>
        <v>0</v>
      </c>
      <c r="I17" s="68">
        <v>0</v>
      </c>
      <c r="J17" s="84">
        <f t="shared" si="1"/>
        <v>0</v>
      </c>
      <c r="K17" s="68">
        <v>0</v>
      </c>
      <c r="L17" s="68">
        <f t="shared" si="2"/>
        <v>0</v>
      </c>
      <c r="M17" s="68">
        <f t="shared" si="3"/>
        <v>0</v>
      </c>
      <c r="N17" s="68">
        <f t="shared" si="5"/>
        <v>0</v>
      </c>
      <c r="O17" s="68">
        <f t="shared" si="4"/>
        <v>0</v>
      </c>
      <c r="P17" s="68"/>
      <c r="R17" s="68"/>
    </row>
    <row r="18" spans="1:18" s="129" customFormat="1" ht="27" customHeight="1">
      <c r="A18" s="47">
        <f>A16+1</f>
        <v>6</v>
      </c>
      <c r="B18" s="47" t="s">
        <v>539</v>
      </c>
      <c r="C18" s="561" t="s">
        <v>525</v>
      </c>
      <c r="D18" s="560" t="s">
        <v>8</v>
      </c>
      <c r="E18" s="560">
        <v>18</v>
      </c>
      <c r="F18" s="68">
        <v>0</v>
      </c>
      <c r="G18" s="68">
        <v>0</v>
      </c>
      <c r="H18" s="52">
        <f t="shared" si="0"/>
        <v>0</v>
      </c>
      <c r="I18" s="68">
        <v>0</v>
      </c>
      <c r="J18" s="84">
        <f t="shared" si="1"/>
        <v>0</v>
      </c>
      <c r="K18" s="68">
        <v>0</v>
      </c>
      <c r="L18" s="68">
        <f t="shared" si="2"/>
        <v>0</v>
      </c>
      <c r="M18" s="68">
        <f t="shared" si="3"/>
        <v>0</v>
      </c>
      <c r="N18" s="68">
        <f t="shared" si="5"/>
        <v>0</v>
      </c>
      <c r="O18" s="68">
        <f t="shared" si="4"/>
        <v>0</v>
      </c>
      <c r="P18" s="68">
        <f>ROUND(O18+N18+M18,2)</f>
        <v>0</v>
      </c>
      <c r="R18" s="68">
        <v>0.9</v>
      </c>
    </row>
    <row r="19" spans="1:18" s="129" customFormat="1" ht="27" customHeight="1">
      <c r="A19" s="47"/>
      <c r="B19" s="47"/>
      <c r="C19" s="559" t="s">
        <v>526</v>
      </c>
      <c r="D19" s="560"/>
      <c r="E19" s="560"/>
      <c r="F19" s="68">
        <v>0</v>
      </c>
      <c r="G19" s="68">
        <v>0</v>
      </c>
      <c r="H19" s="52">
        <f t="shared" si="0"/>
        <v>0</v>
      </c>
      <c r="I19" s="68">
        <v>0</v>
      </c>
      <c r="J19" s="84">
        <f t="shared" si="1"/>
        <v>0</v>
      </c>
      <c r="K19" s="68">
        <v>0</v>
      </c>
      <c r="L19" s="68">
        <f t="shared" si="2"/>
        <v>0</v>
      </c>
      <c r="M19" s="68">
        <f t="shared" si="3"/>
        <v>0</v>
      </c>
      <c r="N19" s="68">
        <f t="shared" si="5"/>
        <v>0</v>
      </c>
      <c r="O19" s="68">
        <f t="shared" si="4"/>
        <v>0</v>
      </c>
      <c r="P19" s="68"/>
      <c r="R19" s="68"/>
    </row>
    <row r="20" spans="1:18" s="129" customFormat="1" ht="27" customHeight="1">
      <c r="A20" s="47">
        <f>A18+1</f>
        <v>7</v>
      </c>
      <c r="B20" s="47" t="s">
        <v>539</v>
      </c>
      <c r="C20" s="562" t="s">
        <v>528</v>
      </c>
      <c r="D20" s="560" t="s">
        <v>8</v>
      </c>
      <c r="E20" s="563">
        <v>105</v>
      </c>
      <c r="F20" s="68">
        <v>0</v>
      </c>
      <c r="G20" s="68">
        <v>0</v>
      </c>
      <c r="H20" s="52">
        <f t="shared" si="0"/>
        <v>0</v>
      </c>
      <c r="I20" s="68">
        <v>0</v>
      </c>
      <c r="J20" s="84">
        <f t="shared" si="1"/>
        <v>0</v>
      </c>
      <c r="K20" s="68">
        <v>0</v>
      </c>
      <c r="L20" s="68">
        <f t="shared" si="2"/>
        <v>0</v>
      </c>
      <c r="M20" s="68">
        <f t="shared" si="3"/>
        <v>0</v>
      </c>
      <c r="N20" s="68">
        <f t="shared" si="5"/>
        <v>0</v>
      </c>
      <c r="O20" s="68">
        <f t="shared" si="4"/>
        <v>0</v>
      </c>
      <c r="P20" s="68">
        <f>ROUND(O20+N20+M20,2)</f>
        <v>0</v>
      </c>
      <c r="R20" s="68">
        <v>0.72</v>
      </c>
    </row>
    <row r="21" spans="1:18" s="129" customFormat="1" ht="27" customHeight="1">
      <c r="A21" s="47"/>
      <c r="B21" s="47"/>
      <c r="C21" s="559" t="s">
        <v>536</v>
      </c>
      <c r="D21" s="564"/>
      <c r="E21" s="564"/>
      <c r="F21" s="68">
        <v>0</v>
      </c>
      <c r="G21" s="68">
        <v>0</v>
      </c>
      <c r="H21" s="52">
        <f t="shared" si="0"/>
        <v>0</v>
      </c>
      <c r="I21" s="68">
        <v>0</v>
      </c>
      <c r="J21" s="84">
        <f t="shared" si="1"/>
        <v>0</v>
      </c>
      <c r="K21" s="68">
        <v>0</v>
      </c>
      <c r="L21" s="68">
        <f t="shared" si="2"/>
        <v>0</v>
      </c>
      <c r="M21" s="68">
        <f t="shared" si="3"/>
        <v>0</v>
      </c>
      <c r="N21" s="68">
        <f t="shared" si="5"/>
        <v>0</v>
      </c>
      <c r="O21" s="68">
        <f t="shared" si="4"/>
        <v>0</v>
      </c>
      <c r="P21" s="68"/>
      <c r="R21" s="68"/>
    </row>
    <row r="22" spans="1:18" s="129" customFormat="1" ht="27" customHeight="1">
      <c r="A22" s="47">
        <f>A20+1</f>
        <v>8</v>
      </c>
      <c r="B22" s="47" t="s">
        <v>539</v>
      </c>
      <c r="C22" s="565" t="s">
        <v>538</v>
      </c>
      <c r="D22" s="564" t="s">
        <v>8</v>
      </c>
      <c r="E22" s="550">
        <v>18</v>
      </c>
      <c r="F22" s="68">
        <v>0</v>
      </c>
      <c r="G22" s="68">
        <v>0</v>
      </c>
      <c r="H22" s="52">
        <f t="shared" si="0"/>
        <v>0</v>
      </c>
      <c r="I22" s="68">
        <v>0</v>
      </c>
      <c r="J22" s="84">
        <f t="shared" si="1"/>
        <v>0</v>
      </c>
      <c r="K22" s="68">
        <v>0</v>
      </c>
      <c r="L22" s="68">
        <f t="shared" si="2"/>
        <v>0</v>
      </c>
      <c r="M22" s="68">
        <f t="shared" si="3"/>
        <v>0</v>
      </c>
      <c r="N22" s="68">
        <f t="shared" si="5"/>
        <v>0</v>
      </c>
      <c r="O22" s="68">
        <f t="shared" si="4"/>
        <v>0</v>
      </c>
      <c r="P22" s="68">
        <f>ROUND(O22+N22+M22,2)</f>
        <v>0</v>
      </c>
      <c r="R22" s="68"/>
    </row>
    <row r="23" spans="1:18" ht="20.100000000000001" customHeight="1">
      <c r="A23" s="597" t="s">
        <v>32</v>
      </c>
      <c r="B23" s="597"/>
      <c r="C23" s="597"/>
      <c r="D23" s="597"/>
      <c r="E23" s="597"/>
      <c r="F23" s="597"/>
      <c r="G23" s="597"/>
      <c r="H23" s="597"/>
      <c r="I23" s="597"/>
      <c r="J23" s="597"/>
      <c r="K23" s="71"/>
      <c r="L23" s="71">
        <f>SUM(L12:L22)</f>
        <v>0</v>
      </c>
      <c r="M23" s="71">
        <f>SUM(M12:M22)</f>
        <v>0</v>
      </c>
      <c r="N23" s="71">
        <f>SUM(N12:N22)</f>
        <v>0</v>
      </c>
      <c r="O23" s="71">
        <f>SUM(O12:O22)</f>
        <v>0</v>
      </c>
      <c r="P23" s="71">
        <f>SUM(P12:P22)</f>
        <v>0</v>
      </c>
    </row>
    <row r="29" spans="1:18">
      <c r="C29" s="492" t="s">
        <v>5</v>
      </c>
      <c r="D29" s="120"/>
      <c r="E29" s="123"/>
      <c r="F29" s="122"/>
      <c r="G29" s="120"/>
      <c r="H29" s="123"/>
    </row>
    <row r="30" spans="1:18">
      <c r="C30" s="32"/>
      <c r="D30" s="119" t="s">
        <v>84</v>
      </c>
      <c r="E30" s="22"/>
    </row>
    <row r="31" spans="1:18">
      <c r="C31" s="27"/>
      <c r="D31" s="31"/>
      <c r="E31" s="25"/>
    </row>
    <row r="32" spans="1:18" ht="16.5">
      <c r="C32" s="27"/>
      <c r="D32" s="26"/>
      <c r="E32" s="25"/>
    </row>
    <row r="33" spans="3:8" ht="16.5">
      <c r="C33" s="27"/>
      <c r="D33" s="121"/>
      <c r="E33" s="25"/>
      <c r="G33" s="124"/>
      <c r="H33" s="124"/>
    </row>
    <row r="34" spans="3:8">
      <c r="C34" s="27"/>
      <c r="D34" s="119"/>
      <c r="E34" s="22"/>
    </row>
    <row r="35" spans="3:8">
      <c r="C35" s="27"/>
      <c r="D35" s="31"/>
      <c r="E35" s="22"/>
    </row>
  </sheetData>
  <mergeCells count="11">
    <mergeCell ref="D9:D10"/>
    <mergeCell ref="E9:E10"/>
    <mergeCell ref="F9:K9"/>
    <mergeCell ref="L9:P9"/>
    <mergeCell ref="A23:J23"/>
    <mergeCell ref="A1:P1"/>
    <mergeCell ref="A2:P2"/>
    <mergeCell ref="O7:P7"/>
    <mergeCell ref="A9:A10"/>
    <mergeCell ref="B9:B10"/>
    <mergeCell ref="C9:C10"/>
  </mergeCells>
  <conditionalFormatting sqref="R12:R14 R17:R22 I12:I22">
    <cfRule type="cellIs" dxfId="1" priority="3" stopIfTrue="1" operator="equal">
      <formula>0</formula>
    </cfRule>
  </conditionalFormatting>
  <conditionalFormatting sqref="R16">
    <cfRule type="cellIs" dxfId="0" priority="1" stopIfTrue="1" operator="equal">
      <formula>0</formula>
    </cfRule>
  </conditionalFormatting>
  <pageMargins left="0.39370078740157483" right="0.51181102362204722" top="0.39370078740157483" bottom="0.51181102362204722" header="0.31496062992125984" footer="0.31496062992125984"/>
  <pageSetup paperSize="9" scale="8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R44"/>
  <sheetViews>
    <sheetView tabSelected="1" topLeftCell="A10" zoomScale="82" zoomScaleNormal="82" workbookViewId="0">
      <selection activeCell="I21" sqref="I21"/>
    </sheetView>
  </sheetViews>
  <sheetFormatPr defaultRowHeight="15"/>
  <cols>
    <col min="1" max="1" width="4.7109375" customWidth="1"/>
    <col min="2" max="2" width="5.85546875" customWidth="1"/>
    <col min="3" max="3" width="39.5703125" customWidth="1"/>
    <col min="4" max="4" width="6.7109375" customWidth="1"/>
    <col min="5" max="5" width="8.28515625" customWidth="1"/>
    <col min="6" max="6" width="7" customWidth="1"/>
    <col min="7" max="7" width="8.85546875" customWidth="1"/>
    <col min="8" max="8" width="6.7109375" customWidth="1"/>
    <col min="9" max="9" width="8.85546875" customWidth="1"/>
    <col min="10" max="12" width="7.7109375" customWidth="1"/>
    <col min="13" max="13" width="8.28515625" customWidth="1"/>
    <col min="14" max="14" width="11.7109375" customWidth="1"/>
    <col min="15" max="15" width="8" customWidth="1"/>
    <col min="16" max="16" width="9.42578125" customWidth="1"/>
    <col min="18" max="18" width="0" hidden="1" customWidth="1"/>
  </cols>
  <sheetData>
    <row r="1" spans="1:18" ht="20.25" customHeight="1">
      <c r="A1" s="595" t="s">
        <v>86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</row>
    <row r="2" spans="1:18" ht="15.75">
      <c r="A2" s="596" t="s">
        <v>10</v>
      </c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</row>
    <row r="3" spans="1:18" ht="16.5">
      <c r="A3" s="2"/>
      <c r="B3" s="2"/>
      <c r="C3" s="2"/>
      <c r="D3" s="554"/>
      <c r="E3" s="554"/>
      <c r="F3" s="554"/>
      <c r="G3" s="554" t="s">
        <v>723</v>
      </c>
      <c r="H3" s="554"/>
      <c r="I3" s="554"/>
      <c r="J3" s="554"/>
      <c r="K3" s="2"/>
      <c r="L3" s="2"/>
      <c r="M3" s="2"/>
      <c r="N3" s="2"/>
      <c r="O3" s="2"/>
      <c r="P3" s="2"/>
    </row>
    <row r="4" spans="1:18">
      <c r="A4" s="99" t="s">
        <v>707</v>
      </c>
      <c r="B4" s="186"/>
      <c r="C4" s="154"/>
      <c r="D4" s="154"/>
      <c r="E4" s="154"/>
      <c r="F4" s="75"/>
      <c r="G4" s="4"/>
      <c r="H4" s="4"/>
      <c r="I4" s="4"/>
      <c r="J4" s="4"/>
      <c r="K4" s="4"/>
      <c r="L4" s="4"/>
      <c r="M4" s="5"/>
      <c r="N4" s="5"/>
      <c r="O4" s="4"/>
      <c r="P4" s="5"/>
    </row>
    <row r="5" spans="1:18">
      <c r="A5" s="75" t="s">
        <v>675</v>
      </c>
      <c r="B5" s="186"/>
      <c r="C5" s="154"/>
      <c r="D5" s="154"/>
      <c r="E5" s="154"/>
      <c r="F5" s="75"/>
      <c r="G5" s="4"/>
      <c r="H5" s="4"/>
      <c r="I5" s="4"/>
      <c r="J5" s="4"/>
      <c r="K5" s="4"/>
      <c r="L5" s="4"/>
      <c r="M5" s="126"/>
      <c r="N5" s="6"/>
      <c r="O5" s="127"/>
      <c r="P5" s="8"/>
    </row>
    <row r="6" spans="1:18">
      <c r="A6" s="73" t="s">
        <v>171</v>
      </c>
      <c r="B6" s="186"/>
      <c r="C6" s="154"/>
      <c r="D6" s="154"/>
      <c r="E6" s="154"/>
      <c r="F6" s="73"/>
      <c r="G6" s="9"/>
      <c r="H6" s="9"/>
      <c r="I6" s="9"/>
      <c r="J6" s="9"/>
      <c r="K6" s="9"/>
      <c r="L6" s="9"/>
      <c r="M6" s="4"/>
      <c r="N6" s="4"/>
      <c r="O6" s="4"/>
      <c r="P6" s="4"/>
    </row>
    <row r="7" spans="1:18">
      <c r="A7" s="73" t="s">
        <v>718</v>
      </c>
      <c r="B7" s="153"/>
      <c r="C7" s="154"/>
      <c r="D7" s="154"/>
      <c r="E7" s="154"/>
      <c r="F7" s="73"/>
      <c r="G7" s="73"/>
      <c r="H7" s="73"/>
      <c r="I7" s="73"/>
      <c r="J7" s="73"/>
      <c r="K7" s="73"/>
      <c r="L7" s="73"/>
      <c r="M7" s="74"/>
      <c r="N7" s="74"/>
      <c r="O7" s="598"/>
      <c r="P7" s="598"/>
    </row>
    <row r="8" spans="1:18">
      <c r="A8" s="73"/>
      <c r="B8" s="154"/>
      <c r="C8" s="154"/>
      <c r="D8" s="154"/>
      <c r="E8" s="154"/>
      <c r="F8" s="73"/>
      <c r="G8" s="73"/>
      <c r="H8" s="73"/>
      <c r="I8" s="73"/>
      <c r="J8" s="73"/>
      <c r="K8" s="73"/>
      <c r="L8" s="73"/>
      <c r="M8" s="75"/>
      <c r="N8" s="75"/>
      <c r="O8" s="75"/>
      <c r="P8" s="76"/>
    </row>
    <row r="9" spans="1:18" ht="15" customHeight="1">
      <c r="A9" s="600" t="s">
        <v>27</v>
      </c>
      <c r="B9" s="603" t="s">
        <v>64</v>
      </c>
      <c r="C9" s="602" t="s">
        <v>0</v>
      </c>
      <c r="D9" s="600" t="s">
        <v>1</v>
      </c>
      <c r="E9" s="600" t="s">
        <v>2</v>
      </c>
      <c r="F9" s="605" t="s">
        <v>12</v>
      </c>
      <c r="G9" s="606"/>
      <c r="H9" s="606"/>
      <c r="I9" s="606"/>
      <c r="J9" s="606"/>
      <c r="K9" s="607"/>
      <c r="L9" s="599" t="s">
        <v>13</v>
      </c>
      <c r="M9" s="599"/>
      <c r="N9" s="599"/>
      <c r="O9" s="599"/>
      <c r="P9" s="599"/>
    </row>
    <row r="10" spans="1:18" ht="105.75" customHeight="1">
      <c r="A10" s="601"/>
      <c r="B10" s="604"/>
      <c r="C10" s="602"/>
      <c r="D10" s="601"/>
      <c r="E10" s="601"/>
      <c r="F10" s="128" t="s">
        <v>65</v>
      </c>
      <c r="G10" s="444" t="s">
        <v>640</v>
      </c>
      <c r="H10" s="128" t="s">
        <v>66</v>
      </c>
      <c r="I10" s="128" t="s">
        <v>85</v>
      </c>
      <c r="J10" s="128" t="s">
        <v>67</v>
      </c>
      <c r="K10" s="128" t="s">
        <v>68</v>
      </c>
      <c r="L10" s="128" t="s">
        <v>69</v>
      </c>
      <c r="M10" s="128" t="s">
        <v>66</v>
      </c>
      <c r="N10" s="128" t="s">
        <v>70</v>
      </c>
      <c r="O10" s="128" t="s">
        <v>67</v>
      </c>
      <c r="P10" s="128" t="s">
        <v>71</v>
      </c>
    </row>
    <row r="11" spans="1:18" ht="21.75" customHeight="1">
      <c r="A11" s="37"/>
      <c r="B11" s="37"/>
      <c r="C11" s="79" t="s">
        <v>10</v>
      </c>
      <c r="D11" s="80"/>
      <c r="E11" s="81"/>
      <c r="F11" s="52"/>
      <c r="G11" s="64"/>
      <c r="H11" s="52"/>
      <c r="I11" s="52"/>
      <c r="J11" s="52"/>
      <c r="K11" s="52"/>
      <c r="L11" s="52"/>
      <c r="M11" s="52"/>
      <c r="N11" s="52"/>
      <c r="O11" s="52"/>
      <c r="P11" s="52"/>
    </row>
    <row r="12" spans="1:18" ht="39.75" customHeight="1">
      <c r="A12" s="47">
        <v>1</v>
      </c>
      <c r="B12" s="82" t="s">
        <v>59</v>
      </c>
      <c r="C12" s="246" t="s">
        <v>142</v>
      </c>
      <c r="D12" s="55" t="s">
        <v>28</v>
      </c>
      <c r="E12" s="83">
        <v>312</v>
      </c>
      <c r="F12" s="64">
        <v>0</v>
      </c>
      <c r="G12" s="64">
        <v>0</v>
      </c>
      <c r="H12" s="52">
        <f t="shared" ref="H12:H24" si="0">ROUND(G12*F12,2)</f>
        <v>0</v>
      </c>
      <c r="I12" s="84">
        <v>0</v>
      </c>
      <c r="J12" s="84">
        <v>0</v>
      </c>
      <c r="K12" s="104">
        <v>0</v>
      </c>
      <c r="L12" s="64">
        <f t="shared" ref="L12:L30" si="1">ROUND(F12*E12,2)</f>
        <v>0</v>
      </c>
      <c r="M12" s="64">
        <f t="shared" ref="M12:M30" si="2">ROUND(E12*H12,2)</f>
        <v>0</v>
      </c>
      <c r="N12" s="64">
        <f t="shared" ref="N12:N30" si="3">ROUND(E12*I12,2)</f>
        <v>0</v>
      </c>
      <c r="O12" s="64">
        <f t="shared" ref="O12:O30" si="4">ROUND(E12*J12,2)</f>
        <v>0</v>
      </c>
      <c r="P12" s="327">
        <f t="shared" ref="P12:P31" si="5">ROUND(M12+N12+O12,2)</f>
        <v>0</v>
      </c>
      <c r="R12" s="84"/>
    </row>
    <row r="13" spans="1:18" ht="22.5">
      <c r="A13" s="47">
        <f>A12+1</f>
        <v>2</v>
      </c>
      <c r="B13" s="82" t="s">
        <v>59</v>
      </c>
      <c r="C13" s="86" t="s">
        <v>29</v>
      </c>
      <c r="D13" s="55" t="s">
        <v>141</v>
      </c>
      <c r="E13" s="482">
        <v>1</v>
      </c>
      <c r="F13" s="64">
        <v>0</v>
      </c>
      <c r="G13" s="64">
        <v>0</v>
      </c>
      <c r="H13" s="52">
        <f t="shared" si="0"/>
        <v>0</v>
      </c>
      <c r="I13" s="84">
        <v>0</v>
      </c>
      <c r="J13" s="64">
        <v>0</v>
      </c>
      <c r="K13" s="104">
        <f t="shared" ref="K13:K29" si="6">ROUND(H13+I13+J13,2)</f>
        <v>0</v>
      </c>
      <c r="L13" s="64">
        <f t="shared" si="1"/>
        <v>0</v>
      </c>
      <c r="M13" s="64">
        <f t="shared" si="2"/>
        <v>0</v>
      </c>
      <c r="N13" s="64">
        <f t="shared" si="3"/>
        <v>0</v>
      </c>
      <c r="O13" s="64">
        <f t="shared" si="4"/>
        <v>0</v>
      </c>
      <c r="P13" s="327">
        <f t="shared" si="5"/>
        <v>0</v>
      </c>
      <c r="R13" s="64">
        <v>99.52</v>
      </c>
    </row>
    <row r="14" spans="1:18" ht="38.25" customHeight="1">
      <c r="A14" s="47">
        <f t="shared" ref="A14:A19" si="7">A13+1</f>
        <v>3</v>
      </c>
      <c r="B14" s="82" t="s">
        <v>59</v>
      </c>
      <c r="C14" s="86" t="s">
        <v>30</v>
      </c>
      <c r="D14" s="55" t="s">
        <v>75</v>
      </c>
      <c r="E14" s="482">
        <v>1</v>
      </c>
      <c r="F14" s="64">
        <v>0</v>
      </c>
      <c r="G14" s="64">
        <v>0</v>
      </c>
      <c r="H14" s="52">
        <f t="shared" si="0"/>
        <v>0</v>
      </c>
      <c r="I14" s="84">
        <v>0</v>
      </c>
      <c r="J14" s="84">
        <v>0</v>
      </c>
      <c r="K14" s="104">
        <f t="shared" si="6"/>
        <v>0</v>
      </c>
      <c r="L14" s="64">
        <f t="shared" si="1"/>
        <v>0</v>
      </c>
      <c r="M14" s="64">
        <f t="shared" si="2"/>
        <v>0</v>
      </c>
      <c r="N14" s="64">
        <f t="shared" si="3"/>
        <v>0</v>
      </c>
      <c r="O14" s="64">
        <f t="shared" si="4"/>
        <v>0</v>
      </c>
      <c r="P14" s="327">
        <f t="shared" si="5"/>
        <v>0</v>
      </c>
      <c r="R14" s="84">
        <v>280.8</v>
      </c>
    </row>
    <row r="15" spans="1:18" ht="38.25">
      <c r="A15" s="47">
        <f t="shared" si="7"/>
        <v>4</v>
      </c>
      <c r="B15" s="82" t="s">
        <v>59</v>
      </c>
      <c r="C15" s="86" t="s">
        <v>172</v>
      </c>
      <c r="D15" s="55" t="s">
        <v>141</v>
      </c>
      <c r="E15" s="482">
        <v>2</v>
      </c>
      <c r="F15" s="64">
        <v>0</v>
      </c>
      <c r="G15" s="64">
        <v>0</v>
      </c>
      <c r="H15" s="52">
        <f t="shared" si="0"/>
        <v>0</v>
      </c>
      <c r="I15" s="84">
        <v>0</v>
      </c>
      <c r="J15" s="84">
        <v>0</v>
      </c>
      <c r="K15" s="104">
        <f t="shared" si="6"/>
        <v>0</v>
      </c>
      <c r="L15" s="64">
        <f t="shared" si="1"/>
        <v>0</v>
      </c>
      <c r="M15" s="64">
        <f t="shared" si="2"/>
        <v>0</v>
      </c>
      <c r="N15" s="64">
        <f t="shared" si="3"/>
        <v>0</v>
      </c>
      <c r="O15" s="64">
        <f t="shared" si="4"/>
        <v>0</v>
      </c>
      <c r="P15" s="327">
        <f t="shared" si="5"/>
        <v>0</v>
      </c>
      <c r="R15" s="84"/>
    </row>
    <row r="16" spans="1:18" ht="25.5">
      <c r="A16" s="47">
        <f t="shared" si="7"/>
        <v>5</v>
      </c>
      <c r="B16" s="82" t="s">
        <v>59</v>
      </c>
      <c r="C16" s="86" t="s">
        <v>174</v>
      </c>
      <c r="D16" s="55" t="s">
        <v>141</v>
      </c>
      <c r="E16" s="482">
        <v>1</v>
      </c>
      <c r="F16" s="64">
        <v>0</v>
      </c>
      <c r="G16" s="64">
        <v>0</v>
      </c>
      <c r="H16" s="52">
        <f t="shared" si="0"/>
        <v>0</v>
      </c>
      <c r="I16" s="84"/>
      <c r="J16" s="84">
        <v>0</v>
      </c>
      <c r="K16" s="104">
        <f>ROUND(H16+I16+J16,2)</f>
        <v>0</v>
      </c>
      <c r="L16" s="64">
        <f>ROUND(F16*E16,2)</f>
        <v>0</v>
      </c>
      <c r="M16" s="64">
        <f>ROUND(E16*H16,2)</f>
        <v>0</v>
      </c>
      <c r="N16" s="64">
        <f>ROUND(E16*I16,2)</f>
        <v>0</v>
      </c>
      <c r="O16" s="64">
        <f>ROUND(E16*J16,2)</f>
        <v>0</v>
      </c>
      <c r="P16" s="327">
        <f>ROUND(M16+N16+O16,2)</f>
        <v>0</v>
      </c>
      <c r="R16" s="84"/>
    </row>
    <row r="17" spans="1:18" ht="25.5">
      <c r="A17" s="47">
        <f t="shared" si="7"/>
        <v>6</v>
      </c>
      <c r="B17" s="82" t="s">
        <v>59</v>
      </c>
      <c r="C17" s="87" t="s">
        <v>173</v>
      </c>
      <c r="D17" s="55" t="s">
        <v>141</v>
      </c>
      <c r="E17" s="483">
        <v>1</v>
      </c>
      <c r="F17" s="64">
        <v>0</v>
      </c>
      <c r="G17" s="64">
        <v>0</v>
      </c>
      <c r="H17" s="52">
        <f t="shared" si="0"/>
        <v>0</v>
      </c>
      <c r="I17" s="84">
        <v>0</v>
      </c>
      <c r="J17" s="89">
        <v>0</v>
      </c>
      <c r="K17" s="104">
        <f t="shared" si="6"/>
        <v>0</v>
      </c>
      <c r="L17" s="64">
        <f t="shared" si="1"/>
        <v>0</v>
      </c>
      <c r="M17" s="64">
        <f t="shared" si="2"/>
        <v>0</v>
      </c>
      <c r="N17" s="64">
        <f t="shared" si="3"/>
        <v>0</v>
      </c>
      <c r="O17" s="64">
        <f t="shared" si="4"/>
        <v>0</v>
      </c>
      <c r="P17" s="327">
        <f t="shared" si="5"/>
        <v>0</v>
      </c>
      <c r="R17" s="89"/>
    </row>
    <row r="18" spans="1:18" ht="25.5" customHeight="1">
      <c r="A18" s="47">
        <f t="shared" si="7"/>
        <v>7</v>
      </c>
      <c r="B18" s="82" t="s">
        <v>59</v>
      </c>
      <c r="C18" s="70" t="s">
        <v>33</v>
      </c>
      <c r="D18" s="55" t="s">
        <v>141</v>
      </c>
      <c r="E18" s="59">
        <v>8</v>
      </c>
      <c r="F18" s="50">
        <v>0</v>
      </c>
      <c r="G18" s="64">
        <v>0</v>
      </c>
      <c r="H18" s="52">
        <f t="shared" si="0"/>
        <v>0</v>
      </c>
      <c r="I18" s="84">
        <v>0</v>
      </c>
      <c r="J18" s="52"/>
      <c r="K18" s="104">
        <f t="shared" si="6"/>
        <v>0</v>
      </c>
      <c r="L18" s="64">
        <f t="shared" si="1"/>
        <v>0</v>
      </c>
      <c r="M18" s="64">
        <f t="shared" si="2"/>
        <v>0</v>
      </c>
      <c r="N18" s="64">
        <f t="shared" si="3"/>
        <v>0</v>
      </c>
      <c r="O18" s="64">
        <f t="shared" si="4"/>
        <v>0</v>
      </c>
      <c r="P18" s="327">
        <f t="shared" si="5"/>
        <v>0</v>
      </c>
      <c r="R18" s="52"/>
    </row>
    <row r="19" spans="1:18" ht="22.5">
      <c r="A19" s="47">
        <f t="shared" si="7"/>
        <v>8</v>
      </c>
      <c r="B19" s="82" t="s">
        <v>59</v>
      </c>
      <c r="C19" s="90" t="s">
        <v>15</v>
      </c>
      <c r="D19" s="91" t="s">
        <v>8</v>
      </c>
      <c r="E19" s="92">
        <v>50</v>
      </c>
      <c r="F19" s="92">
        <v>0</v>
      </c>
      <c r="G19" s="64">
        <v>0</v>
      </c>
      <c r="H19" s="52">
        <f t="shared" si="0"/>
        <v>0</v>
      </c>
      <c r="I19" s="84">
        <v>0</v>
      </c>
      <c r="J19" s="85">
        <v>0</v>
      </c>
      <c r="K19" s="104">
        <f t="shared" si="6"/>
        <v>0</v>
      </c>
      <c r="L19" s="64">
        <f t="shared" si="1"/>
        <v>0</v>
      </c>
      <c r="M19" s="64">
        <f t="shared" si="2"/>
        <v>0</v>
      </c>
      <c r="N19" s="64">
        <f t="shared" si="3"/>
        <v>0</v>
      </c>
      <c r="O19" s="64">
        <f t="shared" si="4"/>
        <v>0</v>
      </c>
      <c r="P19" s="327">
        <f t="shared" si="5"/>
        <v>0</v>
      </c>
      <c r="R19" s="85"/>
    </row>
    <row r="20" spans="1:18">
      <c r="A20" s="47"/>
      <c r="B20" s="82"/>
      <c r="C20" s="93" t="s">
        <v>16</v>
      </c>
      <c r="D20" s="91" t="s">
        <v>8</v>
      </c>
      <c r="E20" s="92">
        <v>50</v>
      </c>
      <c r="F20" s="92"/>
      <c r="G20" s="64"/>
      <c r="H20" s="52">
        <f t="shared" si="0"/>
        <v>0</v>
      </c>
      <c r="I20" s="84">
        <v>0</v>
      </c>
      <c r="J20" s="85"/>
      <c r="K20" s="104">
        <f t="shared" si="6"/>
        <v>0</v>
      </c>
      <c r="L20" s="64">
        <f t="shared" si="1"/>
        <v>0</v>
      </c>
      <c r="M20" s="64">
        <f t="shared" si="2"/>
        <v>0</v>
      </c>
      <c r="N20" s="64">
        <f t="shared" si="3"/>
        <v>0</v>
      </c>
      <c r="O20" s="64">
        <f t="shared" si="4"/>
        <v>0</v>
      </c>
      <c r="P20" s="327">
        <f t="shared" si="5"/>
        <v>0</v>
      </c>
      <c r="R20" s="85">
        <v>1.2</v>
      </c>
    </row>
    <row r="21" spans="1:18" ht="22.5">
      <c r="A21" s="91">
        <v>9</v>
      </c>
      <c r="B21" s="82" t="s">
        <v>59</v>
      </c>
      <c r="C21" s="94" t="s">
        <v>17</v>
      </c>
      <c r="D21" s="55" t="s">
        <v>141</v>
      </c>
      <c r="E21" s="484">
        <v>1</v>
      </c>
      <c r="F21" s="92">
        <v>0</v>
      </c>
      <c r="G21" s="64">
        <v>0</v>
      </c>
      <c r="H21" s="52">
        <f t="shared" si="0"/>
        <v>0</v>
      </c>
      <c r="I21" s="84">
        <v>0</v>
      </c>
      <c r="J21" s="85">
        <v>0</v>
      </c>
      <c r="K21" s="104">
        <f t="shared" si="6"/>
        <v>0</v>
      </c>
      <c r="L21" s="64">
        <f t="shared" si="1"/>
        <v>0</v>
      </c>
      <c r="M21" s="64">
        <f t="shared" si="2"/>
        <v>0</v>
      </c>
      <c r="N21" s="64">
        <f t="shared" si="3"/>
        <v>0</v>
      </c>
      <c r="O21" s="64">
        <f t="shared" si="4"/>
        <v>0</v>
      </c>
      <c r="P21" s="327">
        <f t="shared" si="5"/>
        <v>0</v>
      </c>
      <c r="R21" s="85"/>
    </row>
    <row r="22" spans="1:18">
      <c r="A22" s="91"/>
      <c r="B22" s="82"/>
      <c r="C22" s="93" t="s">
        <v>18</v>
      </c>
      <c r="D22" s="55" t="s">
        <v>141</v>
      </c>
      <c r="E22" s="484">
        <v>1</v>
      </c>
      <c r="F22" s="92"/>
      <c r="G22" s="64"/>
      <c r="H22" s="52"/>
      <c r="I22" s="84">
        <v>0</v>
      </c>
      <c r="J22" s="85"/>
      <c r="K22" s="104">
        <f t="shared" si="6"/>
        <v>0</v>
      </c>
      <c r="L22" s="64">
        <f t="shared" si="1"/>
        <v>0</v>
      </c>
      <c r="M22" s="64">
        <f t="shared" si="2"/>
        <v>0</v>
      </c>
      <c r="N22" s="64">
        <f t="shared" si="3"/>
        <v>0</v>
      </c>
      <c r="O22" s="64">
        <f t="shared" si="4"/>
        <v>0</v>
      </c>
      <c r="P22" s="327">
        <f t="shared" si="5"/>
        <v>0</v>
      </c>
      <c r="R22" s="85">
        <v>56</v>
      </c>
    </row>
    <row r="23" spans="1:18">
      <c r="A23" s="91"/>
      <c r="B23" s="82"/>
      <c r="C23" s="95" t="s">
        <v>19</v>
      </c>
      <c r="D23" s="50" t="s">
        <v>20</v>
      </c>
      <c r="E23" s="92">
        <v>4100</v>
      </c>
      <c r="F23" s="92"/>
      <c r="G23" s="64"/>
      <c r="H23" s="52"/>
      <c r="I23" s="84">
        <v>0</v>
      </c>
      <c r="J23" s="85">
        <v>0</v>
      </c>
      <c r="K23" s="104">
        <f t="shared" si="6"/>
        <v>0</v>
      </c>
      <c r="L23" s="64">
        <f t="shared" si="1"/>
        <v>0</v>
      </c>
      <c r="M23" s="64">
        <f t="shared" si="2"/>
        <v>0</v>
      </c>
      <c r="N23" s="64">
        <f t="shared" si="3"/>
        <v>0</v>
      </c>
      <c r="O23" s="64">
        <f t="shared" si="4"/>
        <v>0</v>
      </c>
      <c r="P23" s="327">
        <f t="shared" si="5"/>
        <v>0</v>
      </c>
      <c r="R23" s="85"/>
    </row>
    <row r="24" spans="1:18" ht="25.5">
      <c r="A24" s="91">
        <v>10</v>
      </c>
      <c r="B24" s="82" t="s">
        <v>59</v>
      </c>
      <c r="C24" s="94" t="s">
        <v>21</v>
      </c>
      <c r="D24" s="55" t="s">
        <v>141</v>
      </c>
      <c r="E24" s="484">
        <v>1</v>
      </c>
      <c r="F24" s="92">
        <v>0</v>
      </c>
      <c r="G24" s="64">
        <v>0</v>
      </c>
      <c r="H24" s="52">
        <f t="shared" si="0"/>
        <v>0</v>
      </c>
      <c r="I24" s="84">
        <v>0</v>
      </c>
      <c r="J24" s="85">
        <v>0</v>
      </c>
      <c r="K24" s="104">
        <f t="shared" si="6"/>
        <v>0</v>
      </c>
      <c r="L24" s="64">
        <f t="shared" si="1"/>
        <v>0</v>
      </c>
      <c r="M24" s="64">
        <f t="shared" si="2"/>
        <v>0</v>
      </c>
      <c r="N24" s="64">
        <f t="shared" si="3"/>
        <v>0</v>
      </c>
      <c r="O24" s="64">
        <f t="shared" si="4"/>
        <v>0</v>
      </c>
      <c r="P24" s="327">
        <f t="shared" si="5"/>
        <v>0</v>
      </c>
      <c r="R24" s="85"/>
    </row>
    <row r="25" spans="1:18">
      <c r="A25" s="91"/>
      <c r="B25" s="82"/>
      <c r="C25" s="93" t="s">
        <v>22</v>
      </c>
      <c r="D25" s="55" t="s">
        <v>141</v>
      </c>
      <c r="E25" s="484">
        <v>1</v>
      </c>
      <c r="F25" s="92"/>
      <c r="G25" s="64"/>
      <c r="H25" s="52"/>
      <c r="I25" s="84">
        <v>0</v>
      </c>
      <c r="J25" s="85"/>
      <c r="K25" s="104">
        <f t="shared" si="6"/>
        <v>0</v>
      </c>
      <c r="L25" s="64">
        <f t="shared" si="1"/>
        <v>0</v>
      </c>
      <c r="M25" s="64">
        <f t="shared" si="2"/>
        <v>0</v>
      </c>
      <c r="N25" s="64">
        <f t="shared" si="3"/>
        <v>0</v>
      </c>
      <c r="O25" s="64">
        <f t="shared" si="4"/>
        <v>0</v>
      </c>
      <c r="P25" s="327">
        <f t="shared" si="5"/>
        <v>0</v>
      </c>
      <c r="R25" s="85">
        <v>18</v>
      </c>
    </row>
    <row r="26" spans="1:18">
      <c r="A26" s="91"/>
      <c r="B26" s="82"/>
      <c r="C26" s="93" t="s">
        <v>23</v>
      </c>
      <c r="D26" s="55" t="s">
        <v>141</v>
      </c>
      <c r="E26" s="484">
        <v>3</v>
      </c>
      <c r="F26" s="92"/>
      <c r="G26" s="64"/>
      <c r="H26" s="52"/>
      <c r="I26" s="84">
        <v>0</v>
      </c>
      <c r="J26" s="85"/>
      <c r="K26" s="104">
        <f t="shared" si="6"/>
        <v>0</v>
      </c>
      <c r="L26" s="64">
        <f t="shared" si="1"/>
        <v>0</v>
      </c>
      <c r="M26" s="64">
        <f t="shared" si="2"/>
        <v>0</v>
      </c>
      <c r="N26" s="64">
        <f t="shared" si="3"/>
        <v>0</v>
      </c>
      <c r="O26" s="64">
        <f t="shared" si="4"/>
        <v>0</v>
      </c>
      <c r="P26" s="327">
        <f t="shared" si="5"/>
        <v>0</v>
      </c>
      <c r="R26" s="85">
        <v>5.8</v>
      </c>
    </row>
    <row r="27" spans="1:18">
      <c r="A27" s="91"/>
      <c r="B27" s="82"/>
      <c r="C27" s="93" t="s">
        <v>24</v>
      </c>
      <c r="D27" s="55" t="s">
        <v>141</v>
      </c>
      <c r="E27" s="484">
        <v>1</v>
      </c>
      <c r="F27" s="92"/>
      <c r="G27" s="64"/>
      <c r="H27" s="52"/>
      <c r="I27" s="84">
        <v>0</v>
      </c>
      <c r="J27" s="85"/>
      <c r="K27" s="104">
        <f t="shared" si="6"/>
        <v>0</v>
      </c>
      <c r="L27" s="64">
        <f t="shared" si="1"/>
        <v>0</v>
      </c>
      <c r="M27" s="64">
        <f t="shared" si="2"/>
        <v>0</v>
      </c>
      <c r="N27" s="64">
        <f t="shared" si="3"/>
        <v>0</v>
      </c>
      <c r="O27" s="64">
        <f t="shared" si="4"/>
        <v>0</v>
      </c>
      <c r="P27" s="327">
        <f t="shared" si="5"/>
        <v>0</v>
      </c>
      <c r="R27" s="85">
        <v>4.5999999999999996</v>
      </c>
    </row>
    <row r="28" spans="1:18">
      <c r="A28" s="91"/>
      <c r="B28" s="82"/>
      <c r="C28" s="93" t="s">
        <v>25</v>
      </c>
      <c r="D28" s="55" t="s">
        <v>141</v>
      </c>
      <c r="E28" s="484">
        <v>1</v>
      </c>
      <c r="F28" s="92"/>
      <c r="G28" s="64"/>
      <c r="H28" s="52"/>
      <c r="I28" s="84">
        <v>0</v>
      </c>
      <c r="J28" s="85"/>
      <c r="K28" s="104">
        <f t="shared" si="6"/>
        <v>0</v>
      </c>
      <c r="L28" s="64">
        <f t="shared" si="1"/>
        <v>0</v>
      </c>
      <c r="M28" s="64">
        <f t="shared" si="2"/>
        <v>0</v>
      </c>
      <c r="N28" s="64">
        <f t="shared" si="3"/>
        <v>0</v>
      </c>
      <c r="O28" s="64">
        <f t="shared" si="4"/>
        <v>0</v>
      </c>
      <c r="P28" s="327">
        <f t="shared" si="5"/>
        <v>0</v>
      </c>
      <c r="R28" s="85">
        <v>2.5</v>
      </c>
    </row>
    <row r="29" spans="1:18">
      <c r="A29" s="91"/>
      <c r="B29" s="82"/>
      <c r="C29" s="95" t="s">
        <v>26</v>
      </c>
      <c r="D29" s="50" t="s">
        <v>9</v>
      </c>
      <c r="E29" s="92">
        <v>250</v>
      </c>
      <c r="F29" s="92"/>
      <c r="G29" s="64"/>
      <c r="H29" s="52"/>
      <c r="I29" s="84">
        <v>0</v>
      </c>
      <c r="J29" s="85">
        <v>0</v>
      </c>
      <c r="K29" s="104">
        <f t="shared" si="6"/>
        <v>0</v>
      </c>
      <c r="L29" s="64">
        <f t="shared" si="1"/>
        <v>0</v>
      </c>
      <c r="M29" s="64">
        <f t="shared" si="2"/>
        <v>0</v>
      </c>
      <c r="N29" s="64">
        <f t="shared" si="3"/>
        <v>0</v>
      </c>
      <c r="O29" s="64">
        <f t="shared" si="4"/>
        <v>0</v>
      </c>
      <c r="P29" s="327">
        <f t="shared" si="5"/>
        <v>0</v>
      </c>
      <c r="R29" s="85"/>
    </row>
    <row r="30" spans="1:18" ht="30.75" customHeight="1">
      <c r="A30" s="91">
        <v>11</v>
      </c>
      <c r="B30" s="82" t="s">
        <v>59</v>
      </c>
      <c r="C30" s="96" t="s">
        <v>74</v>
      </c>
      <c r="D30" s="50" t="s">
        <v>75</v>
      </c>
      <c r="E30" s="484">
        <v>1</v>
      </c>
      <c r="F30" s="92">
        <v>0</v>
      </c>
      <c r="G30" s="64">
        <v>0</v>
      </c>
      <c r="H30" s="52">
        <v>0</v>
      </c>
      <c r="I30" s="84">
        <v>0</v>
      </c>
      <c r="J30" s="85">
        <v>0</v>
      </c>
      <c r="K30" s="104">
        <f>ROUND(H30+I30+J30,2)</f>
        <v>0</v>
      </c>
      <c r="L30" s="64">
        <f t="shared" si="1"/>
        <v>0</v>
      </c>
      <c r="M30" s="64">
        <f t="shared" si="2"/>
        <v>0</v>
      </c>
      <c r="N30" s="64">
        <f t="shared" si="3"/>
        <v>0</v>
      </c>
      <c r="O30" s="64">
        <f t="shared" si="4"/>
        <v>0</v>
      </c>
      <c r="P30" s="327">
        <f t="shared" si="5"/>
        <v>0</v>
      </c>
      <c r="R30" s="85">
        <v>250</v>
      </c>
    </row>
    <row r="31" spans="1:18" ht="23.25" customHeight="1">
      <c r="A31" s="597" t="s">
        <v>32</v>
      </c>
      <c r="B31" s="597"/>
      <c r="C31" s="597"/>
      <c r="D31" s="597"/>
      <c r="E31" s="597"/>
      <c r="F31" s="597"/>
      <c r="G31" s="597"/>
      <c r="H31" s="597"/>
      <c r="I31" s="597"/>
      <c r="J31" s="597"/>
      <c r="K31" s="71"/>
      <c r="L31" s="71">
        <f>SUM(L12:L30)</f>
        <v>0</v>
      </c>
      <c r="M31" s="71">
        <f>SUM(M12:M30)</f>
        <v>0</v>
      </c>
      <c r="N31" s="71">
        <f>SUM(N12:N30)</f>
        <v>0</v>
      </c>
      <c r="O31" s="71">
        <f>SUM(O12:O30)</f>
        <v>0</v>
      </c>
      <c r="P31" s="72">
        <f t="shared" si="5"/>
        <v>0</v>
      </c>
    </row>
    <row r="38" spans="3:8" ht="15" customHeight="1">
      <c r="C38" s="492" t="s">
        <v>5</v>
      </c>
      <c r="D38" s="120"/>
      <c r="E38" s="123"/>
      <c r="F38" s="122"/>
      <c r="G38" s="120"/>
      <c r="H38" s="123"/>
    </row>
    <row r="39" spans="3:8">
      <c r="C39" s="32"/>
      <c r="D39" s="119" t="s">
        <v>84</v>
      </c>
      <c r="E39" s="22"/>
    </row>
    <row r="40" spans="3:8" ht="15" customHeight="1">
      <c r="C40" s="27"/>
      <c r="D40" s="31"/>
      <c r="E40" s="25"/>
    </row>
    <row r="41" spans="3:8" ht="15" customHeight="1">
      <c r="C41" s="27"/>
      <c r="D41" s="26"/>
      <c r="E41" s="25"/>
    </row>
    <row r="42" spans="3:8" ht="16.5">
      <c r="C42" s="27"/>
      <c r="D42" s="121"/>
      <c r="E42" s="25"/>
      <c r="G42" s="124"/>
      <c r="H42" s="124"/>
    </row>
    <row r="43" spans="3:8">
      <c r="C43" s="27"/>
      <c r="D43" s="119"/>
      <c r="E43" s="22"/>
    </row>
    <row r="44" spans="3:8">
      <c r="C44" s="27"/>
      <c r="D44" s="31"/>
      <c r="E44" s="22"/>
    </row>
  </sheetData>
  <mergeCells count="11">
    <mergeCell ref="F9:K9"/>
    <mergeCell ref="A1:P1"/>
    <mergeCell ref="A2:P2"/>
    <mergeCell ref="A31:J31"/>
    <mergeCell ref="O7:P7"/>
    <mergeCell ref="L9:P9"/>
    <mergeCell ref="A9:A10"/>
    <mergeCell ref="C9:C10"/>
    <mergeCell ref="B9:B10"/>
    <mergeCell ref="D9:D10"/>
    <mergeCell ref="E9:E10"/>
  </mergeCells>
  <conditionalFormatting sqref="C12">
    <cfRule type="expression" dxfId="78" priority="1" stopIfTrue="1">
      <formula>XDQ12="tx"</formula>
    </cfRule>
  </conditionalFormatting>
  <pageMargins left="0.31496062992125984" right="0.31496062992125984" top="0.70866141732283472" bottom="0.47244094488188981" header="0.51181102362204722" footer="0.31496062992125984"/>
  <pageSetup paperSize="9" scale="90" orientation="landscape" horizontalDpi="300" verticalDpi="300" r:id="rId1"/>
  <headerFooter>
    <oddHeader>&amp;C&amp;P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25"/>
  <sheetViews>
    <sheetView zoomScale="84" zoomScaleNormal="84" workbookViewId="0">
      <selection activeCell="N22" sqref="N22"/>
    </sheetView>
  </sheetViews>
  <sheetFormatPr defaultRowHeight="15"/>
  <cols>
    <col min="1" max="1" width="3.85546875" customWidth="1"/>
    <col min="2" max="2" width="6.7109375" customWidth="1"/>
    <col min="3" max="3" width="27.42578125" customWidth="1"/>
    <col min="4" max="4" width="5" customWidth="1"/>
    <col min="5" max="5" width="6.5703125" customWidth="1"/>
    <col min="6" max="6" width="6.140625" customWidth="1"/>
    <col min="7" max="7" width="9.28515625" customWidth="1"/>
    <col min="8" max="8" width="7.5703125" customWidth="1"/>
    <col min="9" max="9" width="8" customWidth="1"/>
    <col min="10" max="10" width="7.7109375" customWidth="1"/>
    <col min="11" max="11" width="8.140625" customWidth="1"/>
    <col min="12" max="12" width="7.7109375" customWidth="1"/>
    <col min="13" max="13" width="8" customWidth="1"/>
    <col min="14" max="14" width="11.140625" customWidth="1"/>
    <col min="15" max="15" width="9.28515625" customWidth="1"/>
  </cols>
  <sheetData>
    <row r="1" spans="1:16" ht="15.75">
      <c r="A1" s="595" t="s">
        <v>87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</row>
    <row r="2" spans="1:16" ht="15.75">
      <c r="A2" s="596" t="s">
        <v>38</v>
      </c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</row>
    <row r="3" spans="1:16" ht="15.75">
      <c r="A3" s="486"/>
      <c r="B3" s="486"/>
      <c r="C3" s="486"/>
      <c r="D3" s="486"/>
      <c r="E3" s="486"/>
      <c r="F3" s="486"/>
      <c r="G3" s="486"/>
      <c r="H3" s="486" t="s">
        <v>723</v>
      </c>
      <c r="I3" s="486"/>
      <c r="J3" s="486"/>
      <c r="K3" s="486"/>
      <c r="L3" s="486"/>
      <c r="M3" s="486"/>
      <c r="N3" s="486"/>
      <c r="O3" s="486"/>
      <c r="P3" s="486"/>
    </row>
    <row r="4" spans="1:16">
      <c r="A4" s="99" t="s">
        <v>707</v>
      </c>
      <c r="B4" s="186"/>
      <c r="C4" s="154"/>
      <c r="D4" s="154"/>
      <c r="E4" s="154"/>
      <c r="F4" s="75"/>
      <c r="G4" s="4"/>
      <c r="H4" s="4"/>
      <c r="I4" s="4"/>
      <c r="J4" s="4"/>
      <c r="K4" s="75"/>
      <c r="L4" s="75"/>
      <c r="M4" s="100"/>
      <c r="N4" s="100"/>
      <c r="O4" s="75"/>
      <c r="P4" s="100"/>
    </row>
    <row r="5" spans="1:16">
      <c r="A5" s="75" t="s">
        <v>676</v>
      </c>
      <c r="B5" s="186"/>
      <c r="C5" s="154"/>
      <c r="D5" s="154"/>
      <c r="E5" s="154"/>
      <c r="F5" s="75"/>
      <c r="G5" s="4"/>
      <c r="H5" s="4"/>
      <c r="I5" s="75"/>
      <c r="J5" s="75"/>
      <c r="K5" s="75"/>
      <c r="L5" s="75"/>
      <c r="M5" s="77"/>
      <c r="N5" s="101"/>
      <c r="O5" s="106"/>
      <c r="P5" s="102"/>
    </row>
    <row r="6" spans="1:16">
      <c r="A6" s="73" t="s">
        <v>171</v>
      </c>
      <c r="B6" s="186"/>
      <c r="C6" s="154"/>
      <c r="D6" s="154"/>
      <c r="E6" s="154"/>
      <c r="F6" s="73"/>
      <c r="G6" s="9"/>
      <c r="H6" s="9"/>
      <c r="I6" s="73"/>
      <c r="J6" s="73"/>
      <c r="K6" s="73"/>
      <c r="L6" s="73"/>
      <c r="M6" s="75"/>
      <c r="N6" s="75"/>
      <c r="O6" s="75"/>
      <c r="P6" s="75"/>
    </row>
    <row r="7" spans="1:16">
      <c r="A7" s="73" t="s">
        <v>718</v>
      </c>
      <c r="B7" s="153"/>
      <c r="C7" s="154"/>
      <c r="D7" s="154"/>
      <c r="E7" s="154"/>
      <c r="F7" s="73"/>
      <c r="G7" s="73"/>
      <c r="H7" s="73"/>
      <c r="I7" s="73"/>
      <c r="J7" s="73"/>
      <c r="K7" s="73"/>
      <c r="L7" s="73"/>
      <c r="M7" s="74"/>
      <c r="N7" s="74"/>
      <c r="O7" s="598"/>
      <c r="P7" s="598"/>
    </row>
    <row r="8" spans="1:16">
      <c r="A8" s="73"/>
      <c r="B8" s="154"/>
      <c r="C8" s="154"/>
      <c r="D8" s="154"/>
      <c r="E8" s="154"/>
      <c r="F8" s="73"/>
      <c r="G8" s="73"/>
      <c r="H8" s="73"/>
      <c r="I8" s="73"/>
      <c r="J8" s="73"/>
      <c r="K8" s="73"/>
      <c r="L8" s="73"/>
      <c r="M8" s="75"/>
      <c r="N8" s="75"/>
      <c r="O8" s="75"/>
      <c r="P8" s="76"/>
    </row>
    <row r="9" spans="1:16" ht="15" customHeight="1">
      <c r="A9" s="610" t="s">
        <v>27</v>
      </c>
      <c r="B9" s="616" t="s">
        <v>64</v>
      </c>
      <c r="C9" s="612" t="s">
        <v>0</v>
      </c>
      <c r="D9" s="610" t="s">
        <v>1</v>
      </c>
      <c r="E9" s="610" t="s">
        <v>2</v>
      </c>
      <c r="F9" s="613" t="s">
        <v>12</v>
      </c>
      <c r="G9" s="614"/>
      <c r="H9" s="614"/>
      <c r="I9" s="614"/>
      <c r="J9" s="614"/>
      <c r="K9" s="615"/>
      <c r="L9" s="618" t="s">
        <v>13</v>
      </c>
      <c r="M9" s="618"/>
      <c r="N9" s="618"/>
      <c r="O9" s="618"/>
      <c r="P9" s="618"/>
    </row>
    <row r="10" spans="1:16" ht="99" customHeight="1">
      <c r="A10" s="611"/>
      <c r="B10" s="617"/>
      <c r="C10" s="612"/>
      <c r="D10" s="611"/>
      <c r="E10" s="611"/>
      <c r="F10" s="115" t="s">
        <v>65</v>
      </c>
      <c r="G10" s="444" t="s">
        <v>640</v>
      </c>
      <c r="H10" s="115" t="s">
        <v>66</v>
      </c>
      <c r="I10" s="115" t="s">
        <v>77</v>
      </c>
      <c r="J10" s="115" t="s">
        <v>67</v>
      </c>
      <c r="K10" s="115" t="s">
        <v>68</v>
      </c>
      <c r="L10" s="115" t="s">
        <v>69</v>
      </c>
      <c r="M10" s="115" t="s">
        <v>66</v>
      </c>
      <c r="N10" s="115" t="s">
        <v>70</v>
      </c>
      <c r="O10" s="115" t="s">
        <v>67</v>
      </c>
      <c r="P10" s="115" t="s">
        <v>71</v>
      </c>
    </row>
    <row r="11" spans="1:16" ht="23.25" customHeight="1">
      <c r="A11" s="47"/>
      <c r="B11" s="38"/>
      <c r="C11" s="35" t="s">
        <v>38</v>
      </c>
      <c r="D11" s="47"/>
      <c r="E11" s="47"/>
      <c r="F11" s="50"/>
      <c r="G11" s="51"/>
      <c r="H11" s="103"/>
      <c r="I11" s="103"/>
      <c r="J11" s="103"/>
      <c r="K11" s="104"/>
      <c r="L11" s="53"/>
      <c r="M11" s="54"/>
      <c r="N11" s="54"/>
      <c r="O11" s="54"/>
      <c r="P11" s="105"/>
    </row>
    <row r="12" spans="1:16" ht="24.75" customHeight="1">
      <c r="A12" s="267">
        <v>0</v>
      </c>
      <c r="B12" s="129"/>
      <c r="C12" s="268"/>
      <c r="D12" s="269"/>
      <c r="E12" s="270"/>
      <c r="F12" s="270"/>
      <c r="G12" s="270"/>
      <c r="H12" s="270"/>
      <c r="I12" s="270"/>
      <c r="J12" s="270"/>
      <c r="K12" s="271"/>
      <c r="L12" s="270"/>
      <c r="M12" s="272"/>
      <c r="N12" s="272"/>
      <c r="O12" s="272"/>
      <c r="P12" s="272"/>
    </row>
    <row r="13" spans="1:16" ht="25.5">
      <c r="A13" s="213">
        <f>A12+1</f>
        <v>1</v>
      </c>
      <c r="B13" s="273" t="s">
        <v>58</v>
      </c>
      <c r="C13" s="274" t="s">
        <v>175</v>
      </c>
      <c r="D13" s="270" t="s">
        <v>75</v>
      </c>
      <c r="E13" s="275">
        <v>1</v>
      </c>
      <c r="F13" s="276">
        <v>0</v>
      </c>
      <c r="G13" s="270">
        <v>0</v>
      </c>
      <c r="H13" s="68">
        <f>ROUND(F13*G13,2)</f>
        <v>0</v>
      </c>
      <c r="I13" s="270"/>
      <c r="J13" s="68">
        <v>0</v>
      </c>
      <c r="K13" s="326">
        <f>J13+I13+H13</f>
        <v>0</v>
      </c>
      <c r="L13" s="199">
        <f>F13*E13</f>
        <v>0</v>
      </c>
      <c r="M13" s="68">
        <f>ROUND(H13*E13,2)</f>
        <v>0</v>
      </c>
      <c r="N13" s="68">
        <f>ROUND(I13*E13,2)</f>
        <v>0</v>
      </c>
      <c r="O13" s="68">
        <f>ROUND(J13*E13,2)</f>
        <v>0</v>
      </c>
      <c r="P13" s="71">
        <f>SUM(M13+N13+O13)</f>
        <v>0</v>
      </c>
    </row>
    <row r="14" spans="1:16" ht="43.5" customHeight="1">
      <c r="A14" s="213">
        <v>2</v>
      </c>
      <c r="B14" s="47" t="s">
        <v>58</v>
      </c>
      <c r="C14" s="48" t="s">
        <v>191</v>
      </c>
      <c r="D14" s="47" t="s">
        <v>9</v>
      </c>
      <c r="E14" s="52">
        <v>320</v>
      </c>
      <c r="F14" s="50">
        <v>0</v>
      </c>
      <c r="G14" s="51">
        <v>0</v>
      </c>
      <c r="H14" s="52">
        <f>ROUND(F14*G14,2)</f>
        <v>0</v>
      </c>
      <c r="I14" s="52"/>
      <c r="J14" s="52">
        <v>0</v>
      </c>
      <c r="K14" s="52">
        <f>ROUND(H14+I14+J14,2)</f>
        <v>0</v>
      </c>
      <c r="L14" s="53">
        <f>ROUND(F14*E14,2)</f>
        <v>0</v>
      </c>
      <c r="M14" s="54">
        <f>ROUND(H14*E14,2)</f>
        <v>0</v>
      </c>
      <c r="N14" s="54">
        <f>ROUND(I14*E14,2)</f>
        <v>0</v>
      </c>
      <c r="O14" s="54">
        <f>ROUND(J14*E14,2)</f>
        <v>0</v>
      </c>
      <c r="P14" s="105">
        <f>ROUND(M14+N14+O14,2)</f>
        <v>0</v>
      </c>
    </row>
    <row r="15" spans="1:16" ht="24.75" customHeight="1">
      <c r="A15" s="597" t="s">
        <v>32</v>
      </c>
      <c r="B15" s="597"/>
      <c r="C15" s="597"/>
      <c r="D15" s="597"/>
      <c r="E15" s="597"/>
      <c r="F15" s="597"/>
      <c r="G15" s="597"/>
      <c r="H15" s="597"/>
      <c r="I15" s="597"/>
      <c r="J15" s="597"/>
      <c r="K15" s="71"/>
      <c r="L15" s="71">
        <f>SUM(L12:L14)</f>
        <v>0</v>
      </c>
      <c r="M15" s="71">
        <f>SUM(M12:M14)</f>
        <v>0</v>
      </c>
      <c r="N15" s="71">
        <f>SUM(N12:N14)</f>
        <v>0</v>
      </c>
      <c r="O15" s="71">
        <f>SUM(O12:O14)</f>
        <v>0</v>
      </c>
      <c r="P15" s="72">
        <f>ROUND(M15+N15+O15,2)</f>
        <v>0</v>
      </c>
    </row>
    <row r="17" spans="2:11">
      <c r="B17" s="27"/>
      <c r="C17" s="608"/>
      <c r="D17" s="608"/>
      <c r="E17" s="608"/>
      <c r="F17" s="608"/>
      <c r="G17" s="13"/>
    </row>
    <row r="18" spans="2:11">
      <c r="B18" s="27"/>
      <c r="C18" s="609"/>
      <c r="D18" s="609"/>
      <c r="E18" s="609"/>
      <c r="F18" s="609"/>
      <c r="G18" s="13"/>
    </row>
    <row r="19" spans="2:11">
      <c r="B19" s="27"/>
      <c r="C19" s="492" t="s">
        <v>5</v>
      </c>
      <c r="D19" s="120"/>
      <c r="E19" s="123"/>
      <c r="F19" s="122"/>
      <c r="G19" s="120"/>
      <c r="H19" s="123"/>
    </row>
    <row r="20" spans="2:11" ht="16.5">
      <c r="B20" s="27"/>
      <c r="C20" s="32"/>
      <c r="D20" s="119" t="s">
        <v>84</v>
      </c>
      <c r="E20" s="22"/>
      <c r="J20" s="26"/>
      <c r="K20" s="26"/>
    </row>
    <row r="21" spans="2:11" ht="16.5">
      <c r="C21" s="27"/>
      <c r="D21" s="31"/>
      <c r="E21" s="25"/>
      <c r="J21" s="26"/>
      <c r="K21" s="26"/>
    </row>
    <row r="22" spans="2:11" ht="16.5">
      <c r="C22" s="27"/>
      <c r="D22" s="26"/>
      <c r="E22" s="25"/>
      <c r="I22" s="26"/>
      <c r="J22" s="26"/>
      <c r="K22" s="26"/>
    </row>
    <row r="23" spans="2:11" ht="16.5">
      <c r="C23" s="27"/>
      <c r="D23" s="121"/>
      <c r="E23" s="25"/>
      <c r="G23" s="124"/>
      <c r="H23" s="124"/>
    </row>
    <row r="24" spans="2:11">
      <c r="C24" s="27"/>
      <c r="D24" s="119"/>
      <c r="E24" s="22"/>
    </row>
    <row r="25" spans="2:11">
      <c r="C25" s="27"/>
      <c r="D25" s="31"/>
      <c r="E25" s="22"/>
    </row>
  </sheetData>
  <mergeCells count="13">
    <mergeCell ref="A1:P1"/>
    <mergeCell ref="A2:P2"/>
    <mergeCell ref="O7:P7"/>
    <mergeCell ref="A15:J15"/>
    <mergeCell ref="B9:B10"/>
    <mergeCell ref="L9:P9"/>
    <mergeCell ref="C17:F17"/>
    <mergeCell ref="C18:F18"/>
    <mergeCell ref="A9:A10"/>
    <mergeCell ref="C9:C10"/>
    <mergeCell ref="D9:D10"/>
    <mergeCell ref="E9:E10"/>
    <mergeCell ref="F9:K9"/>
  </mergeCells>
  <pageMargins left="0.31496062992125984" right="0.19685039370078741" top="0.74803149606299213" bottom="0.55118110236220474" header="0.31496062992125984" footer="0.31496062992125984"/>
  <pageSetup paperSize="9" orientation="landscape" horizontalDpi="300" verticalDpi="300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X131"/>
  <sheetViews>
    <sheetView topLeftCell="A52" zoomScale="81" zoomScaleNormal="81" workbookViewId="0">
      <selection activeCell="J124" sqref="J124"/>
    </sheetView>
  </sheetViews>
  <sheetFormatPr defaultRowHeight="15"/>
  <cols>
    <col min="1" max="1" width="3.7109375" customWidth="1"/>
    <col min="2" max="2" width="7.42578125" customWidth="1"/>
    <col min="3" max="3" width="40.140625" customWidth="1"/>
    <col min="4" max="4" width="6" customWidth="1"/>
    <col min="5" max="5" width="7.28515625" customWidth="1"/>
    <col min="6" max="6" width="6.85546875" customWidth="1"/>
    <col min="7" max="7" width="8.5703125" customWidth="1"/>
    <col min="8" max="8" width="7.140625" customWidth="1"/>
    <col min="9" max="9" width="8.28515625" customWidth="1"/>
    <col min="10" max="10" width="7.28515625" customWidth="1"/>
    <col min="11" max="11" width="7.7109375" customWidth="1"/>
    <col min="12" max="12" width="8.85546875" customWidth="1"/>
    <col min="13" max="13" width="7.85546875" customWidth="1"/>
    <col min="14" max="14" width="9.140625" customWidth="1"/>
    <col min="15" max="15" width="8.85546875" customWidth="1"/>
    <col min="16" max="16" width="11.42578125" customWidth="1"/>
    <col min="17" max="17" width="9.28515625" customWidth="1"/>
    <col min="18" max="18" width="7.5703125" hidden="1" customWidth="1"/>
  </cols>
  <sheetData>
    <row r="1" spans="1:24" ht="15.75">
      <c r="A1" s="595" t="s">
        <v>88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</row>
    <row r="2" spans="1:24">
      <c r="A2" s="624" t="s">
        <v>619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</row>
    <row r="3" spans="1:24">
      <c r="A3" s="488"/>
      <c r="B3" s="488"/>
      <c r="C3" s="488"/>
      <c r="D3" s="488"/>
      <c r="E3" s="488"/>
      <c r="F3" s="488"/>
      <c r="G3" s="488" t="s">
        <v>723</v>
      </c>
      <c r="H3" s="488"/>
      <c r="I3" s="488"/>
      <c r="J3" s="488"/>
      <c r="K3" s="488"/>
      <c r="L3" s="488"/>
      <c r="M3" s="488"/>
      <c r="N3" s="488"/>
      <c r="O3" s="488"/>
      <c r="P3" s="488"/>
    </row>
    <row r="4" spans="1:24">
      <c r="A4" s="99" t="s">
        <v>707</v>
      </c>
      <c r="B4" s="186"/>
      <c r="C4" s="154"/>
      <c r="D4" s="154"/>
      <c r="E4" s="154"/>
      <c r="F4" s="75"/>
      <c r="G4" s="4"/>
      <c r="H4" s="4"/>
      <c r="I4" s="4"/>
      <c r="J4" s="4"/>
      <c r="K4" s="4"/>
      <c r="L4" s="75"/>
      <c r="M4" s="100"/>
      <c r="N4" s="100"/>
      <c r="O4" s="75"/>
      <c r="P4" s="100"/>
    </row>
    <row r="5" spans="1:24" ht="12.75" customHeight="1">
      <c r="A5" s="75" t="s">
        <v>176</v>
      </c>
      <c r="B5" s="186"/>
      <c r="C5" s="154"/>
      <c r="D5" s="154"/>
      <c r="E5" s="154"/>
      <c r="F5" s="75"/>
      <c r="G5" s="4"/>
      <c r="H5" s="75"/>
      <c r="I5" s="75"/>
      <c r="J5" s="75"/>
      <c r="K5" s="75"/>
      <c r="L5" s="75"/>
      <c r="M5" s="155"/>
      <c r="N5" s="101"/>
      <c r="O5" s="156"/>
      <c r="P5" s="102"/>
    </row>
    <row r="6" spans="1:24">
      <c r="A6" s="73" t="s">
        <v>171</v>
      </c>
      <c r="B6" s="186"/>
      <c r="C6" s="154"/>
      <c r="D6" s="154"/>
      <c r="E6" s="154"/>
      <c r="F6" s="73"/>
      <c r="G6" s="9"/>
      <c r="H6" s="73"/>
      <c r="I6" s="73"/>
      <c r="J6" s="73"/>
      <c r="K6" s="73"/>
      <c r="L6" s="73"/>
      <c r="M6" s="75"/>
      <c r="N6" s="75"/>
      <c r="O6" s="75"/>
      <c r="P6" s="75"/>
    </row>
    <row r="7" spans="1:24">
      <c r="A7" s="73" t="s">
        <v>718</v>
      </c>
      <c r="B7" s="153"/>
      <c r="C7" s="154"/>
      <c r="D7" s="154"/>
      <c r="E7" s="154"/>
      <c r="F7" s="73"/>
      <c r="G7" s="73"/>
      <c r="H7" s="73"/>
      <c r="I7" s="73"/>
      <c r="J7" s="73"/>
      <c r="K7" s="73"/>
      <c r="L7" s="73"/>
      <c r="M7" s="74"/>
      <c r="N7" s="157"/>
      <c r="O7" s="625"/>
      <c r="P7" s="625"/>
    </row>
    <row r="8" spans="1:24">
      <c r="A8" s="98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158"/>
      <c r="N8" s="158"/>
      <c r="O8" s="158"/>
      <c r="P8" s="158"/>
    </row>
    <row r="9" spans="1:24" ht="17.25" customHeight="1">
      <c r="A9" s="3"/>
      <c r="B9" s="3"/>
      <c r="C9" s="9"/>
      <c r="D9" s="9"/>
      <c r="E9" s="9"/>
      <c r="F9" s="9"/>
      <c r="G9" s="9"/>
      <c r="H9" s="9"/>
      <c r="I9" s="9"/>
      <c r="J9" s="9"/>
      <c r="K9" s="9"/>
      <c r="L9" s="9"/>
      <c r="M9" s="75"/>
      <c r="N9" s="75"/>
      <c r="O9" s="75"/>
      <c r="P9" s="76"/>
    </row>
    <row r="10" spans="1:24">
      <c r="A10" s="619" t="s">
        <v>11</v>
      </c>
      <c r="B10" s="621" t="s">
        <v>64</v>
      </c>
      <c r="C10" s="626" t="s">
        <v>0</v>
      </c>
      <c r="D10" s="619" t="s">
        <v>1</v>
      </c>
      <c r="E10" s="619" t="s">
        <v>2</v>
      </c>
      <c r="F10" s="620" t="s">
        <v>12</v>
      </c>
      <c r="G10" s="620"/>
      <c r="H10" s="620"/>
      <c r="I10" s="620"/>
      <c r="J10" s="620"/>
      <c r="K10" s="620"/>
      <c r="L10" s="620" t="s">
        <v>13</v>
      </c>
      <c r="M10" s="620"/>
      <c r="N10" s="620"/>
      <c r="O10" s="620"/>
      <c r="P10" s="620"/>
    </row>
    <row r="11" spans="1:24" ht="107.25" customHeight="1">
      <c r="A11" s="619"/>
      <c r="B11" s="621"/>
      <c r="C11" s="626"/>
      <c r="D11" s="619"/>
      <c r="E11" s="619"/>
      <c r="F11" s="115" t="s">
        <v>65</v>
      </c>
      <c r="G11" s="444" t="s">
        <v>640</v>
      </c>
      <c r="H11" s="115" t="s">
        <v>66</v>
      </c>
      <c r="I11" s="115" t="s">
        <v>77</v>
      </c>
      <c r="J11" s="115" t="s">
        <v>67</v>
      </c>
      <c r="K11" s="115" t="s">
        <v>68</v>
      </c>
      <c r="L11" s="115" t="s">
        <v>69</v>
      </c>
      <c r="M11" s="115" t="s">
        <v>66</v>
      </c>
      <c r="N11" s="115" t="s">
        <v>70</v>
      </c>
      <c r="O11" s="115" t="s">
        <v>67</v>
      </c>
      <c r="P11" s="115" t="s">
        <v>71</v>
      </c>
    </row>
    <row r="12" spans="1:24" ht="36.75" customHeight="1">
      <c r="A12" s="134"/>
      <c r="B12" s="134"/>
      <c r="C12" s="35" t="s">
        <v>187</v>
      </c>
      <c r="D12" s="61"/>
      <c r="E12" s="148"/>
      <c r="F12" s="63"/>
      <c r="G12" s="63"/>
      <c r="H12" s="65"/>
      <c r="I12" s="63"/>
      <c r="J12" s="135"/>
      <c r="K12" s="66"/>
      <c r="L12" s="66"/>
      <c r="M12" s="66"/>
      <c r="N12" s="66"/>
      <c r="O12" s="66"/>
      <c r="P12" s="66"/>
      <c r="Q12" s="622"/>
      <c r="R12" s="623"/>
      <c r="S12" s="623"/>
      <c r="T12" s="623"/>
      <c r="U12" s="623"/>
      <c r="V12" s="623"/>
      <c r="W12" s="623"/>
      <c r="X12" s="623"/>
    </row>
    <row r="13" spans="1:24" ht="30.75" customHeight="1">
      <c r="A13" s="47">
        <v>1</v>
      </c>
      <c r="B13" s="273" t="s">
        <v>59</v>
      </c>
      <c r="C13" s="274" t="s">
        <v>706</v>
      </c>
      <c r="D13" s="270" t="s">
        <v>705</v>
      </c>
      <c r="E13" s="278">
        <v>1</v>
      </c>
      <c r="F13" s="276">
        <v>0</v>
      </c>
      <c r="G13" s="270">
        <v>0</v>
      </c>
      <c r="H13" s="68">
        <f>ROUND(F13*G13,2)</f>
        <v>0</v>
      </c>
      <c r="I13" s="270">
        <v>0</v>
      </c>
      <c r="J13" s="68">
        <f>H13*0.06</f>
        <v>0</v>
      </c>
      <c r="K13" s="198">
        <f t="shared" ref="K13:K24" si="0">J13+I13+H13</f>
        <v>0</v>
      </c>
      <c r="L13" s="199">
        <f t="shared" ref="L13:L21" si="1">F13*E13</f>
        <v>0</v>
      </c>
      <c r="M13" s="68">
        <f>ROUND(H13*E13,2)</f>
        <v>0</v>
      </c>
      <c r="N13" s="68">
        <f>ROUND(I13*E13,2)</f>
        <v>0</v>
      </c>
      <c r="O13" s="68">
        <f>ROUND(J13*E13,2)</f>
        <v>0</v>
      </c>
      <c r="P13" s="71">
        <f>SUM(M13+N13+O13)</f>
        <v>0</v>
      </c>
      <c r="Q13" s="137"/>
      <c r="R13" s="57"/>
      <c r="S13" s="118"/>
      <c r="T13" s="118"/>
      <c r="U13" s="118"/>
      <c r="V13" s="118"/>
      <c r="W13" s="118"/>
      <c r="X13" s="118"/>
    </row>
    <row r="14" spans="1:24" ht="29.25" customHeight="1">
      <c r="A14" s="47">
        <v>2</v>
      </c>
      <c r="B14" s="273" t="s">
        <v>59</v>
      </c>
      <c r="C14" s="277" t="s">
        <v>179</v>
      </c>
      <c r="D14" s="68" t="s">
        <v>9</v>
      </c>
      <c r="E14" s="141">
        <v>290</v>
      </c>
      <c r="F14" s="68">
        <v>0</v>
      </c>
      <c r="G14" s="68">
        <v>0</v>
      </c>
      <c r="H14" s="68">
        <f>ROUND(F14*G14,2)</f>
        <v>0</v>
      </c>
      <c r="I14" s="68"/>
      <c r="J14" s="68"/>
      <c r="K14" s="198">
        <f t="shared" si="0"/>
        <v>0</v>
      </c>
      <c r="L14" s="199">
        <f t="shared" si="1"/>
        <v>0</v>
      </c>
      <c r="M14" s="68">
        <f t="shared" ref="M14:M21" si="2">ROUND(H14*E14,2)</f>
        <v>0</v>
      </c>
      <c r="N14" s="68">
        <f t="shared" ref="N14:N21" si="3">ROUND(I14*E14,2)</f>
        <v>0</v>
      </c>
      <c r="O14" s="68">
        <f t="shared" ref="O14:O21" si="4">ROUND(J14*E14,2)</f>
        <v>0</v>
      </c>
      <c r="P14" s="71">
        <f t="shared" ref="P14:P21" si="5">SUM(M14+N14+O14)</f>
        <v>0</v>
      </c>
      <c r="Q14" s="138"/>
      <c r="R14" s="147"/>
      <c r="S14" s="118"/>
      <c r="U14" s="118"/>
      <c r="V14" s="118"/>
      <c r="W14" s="118"/>
      <c r="X14" s="118"/>
    </row>
    <row r="15" spans="1:24" ht="20.25" customHeight="1">
      <c r="A15" s="134"/>
      <c r="B15" s="213"/>
      <c r="C15" s="204" t="s">
        <v>180</v>
      </c>
      <c r="D15" s="68" t="s">
        <v>108</v>
      </c>
      <c r="E15" s="141">
        <v>8</v>
      </c>
      <c r="F15" s="68"/>
      <c r="G15" s="68"/>
      <c r="H15" s="68"/>
      <c r="I15" s="68"/>
      <c r="J15" s="68">
        <v>0</v>
      </c>
      <c r="K15" s="198">
        <f t="shared" si="0"/>
        <v>0</v>
      </c>
      <c r="L15" s="199">
        <f>F15*E15</f>
        <v>0</v>
      </c>
      <c r="M15" s="68">
        <f>ROUND(H15*E15,2)</f>
        <v>0</v>
      </c>
      <c r="N15" s="68">
        <f>ROUND(I15*E15,2)</f>
        <v>0</v>
      </c>
      <c r="O15" s="68">
        <f>ROUND(J15*E15,2)</f>
        <v>0</v>
      </c>
      <c r="P15" s="71">
        <f>SUM(M15+N15+O15)</f>
        <v>0</v>
      </c>
      <c r="R15" s="63"/>
    </row>
    <row r="16" spans="1:24" ht="22.5" customHeight="1">
      <c r="A16" s="134"/>
      <c r="B16" s="213"/>
      <c r="C16" s="204" t="s">
        <v>181</v>
      </c>
      <c r="D16" s="68" t="s">
        <v>108</v>
      </c>
      <c r="E16" s="278">
        <v>2</v>
      </c>
      <c r="F16" s="68"/>
      <c r="G16" s="68"/>
      <c r="H16" s="68"/>
      <c r="I16" s="68"/>
      <c r="J16" s="68">
        <v>0</v>
      </c>
      <c r="K16" s="198">
        <f t="shared" si="0"/>
        <v>0</v>
      </c>
      <c r="L16" s="199">
        <f>F16*E16</f>
        <v>0</v>
      </c>
      <c r="M16" s="68">
        <f>ROUND(H16*E16,2)</f>
        <v>0</v>
      </c>
      <c r="N16" s="68">
        <f>ROUND(I16*E16,2)</f>
        <v>0</v>
      </c>
      <c r="O16" s="68">
        <f>ROUND(J16*E16,2)</f>
        <v>0</v>
      </c>
      <c r="P16" s="71">
        <f>SUM(M16+N16+O16)</f>
        <v>0</v>
      </c>
      <c r="R16" s="63"/>
    </row>
    <row r="17" spans="1:18" ht="27.75" customHeight="1">
      <c r="A17" s="134" t="s">
        <v>93</v>
      </c>
      <c r="B17" s="273" t="s">
        <v>59</v>
      </c>
      <c r="C17" s="306" t="s">
        <v>182</v>
      </c>
      <c r="D17" s="68" t="s">
        <v>9</v>
      </c>
      <c r="E17" s="141">
        <v>190</v>
      </c>
      <c r="F17" s="68">
        <v>0</v>
      </c>
      <c r="G17" s="68">
        <v>0</v>
      </c>
      <c r="H17" s="68">
        <v>0</v>
      </c>
      <c r="I17" s="68"/>
      <c r="J17" s="68"/>
      <c r="K17" s="198">
        <f t="shared" si="0"/>
        <v>0</v>
      </c>
      <c r="L17" s="199">
        <f t="shared" si="1"/>
        <v>0</v>
      </c>
      <c r="M17" s="68">
        <f t="shared" si="2"/>
        <v>0</v>
      </c>
      <c r="N17" s="68">
        <f t="shared" si="3"/>
        <v>0</v>
      </c>
      <c r="O17" s="68">
        <f t="shared" si="4"/>
        <v>0</v>
      </c>
      <c r="P17" s="71">
        <f t="shared" si="5"/>
        <v>0</v>
      </c>
      <c r="R17" s="63"/>
    </row>
    <row r="18" spans="1:18" ht="25.5" customHeight="1">
      <c r="A18" s="134"/>
      <c r="B18" s="213"/>
      <c r="C18" s="279" t="s">
        <v>183</v>
      </c>
      <c r="D18" s="68" t="s">
        <v>108</v>
      </c>
      <c r="E18" s="141">
        <v>24</v>
      </c>
      <c r="F18" s="141"/>
      <c r="G18" s="68"/>
      <c r="H18" s="68"/>
      <c r="I18" s="68"/>
      <c r="J18" s="68">
        <v>0</v>
      </c>
      <c r="K18" s="198">
        <f t="shared" si="0"/>
        <v>0</v>
      </c>
      <c r="L18" s="199">
        <f>F18*E18</f>
        <v>0</v>
      </c>
      <c r="M18" s="68">
        <f>ROUND(H18*E18,2)</f>
        <v>0</v>
      </c>
      <c r="N18" s="68">
        <f>ROUND(I18*E18,2)</f>
        <v>0</v>
      </c>
      <c r="O18" s="68">
        <f>ROUND(J18*E18,2)</f>
        <v>0</v>
      </c>
      <c r="P18" s="71">
        <f>SUM(M18+N18+O18)</f>
        <v>0</v>
      </c>
      <c r="R18" s="63"/>
    </row>
    <row r="19" spans="1:18" ht="27.75" customHeight="1">
      <c r="A19" s="134" t="s">
        <v>94</v>
      </c>
      <c r="B19" s="273" t="s">
        <v>59</v>
      </c>
      <c r="C19" s="306" t="s">
        <v>184</v>
      </c>
      <c r="D19" s="68" t="s">
        <v>9</v>
      </c>
      <c r="E19" s="141">
        <v>190</v>
      </c>
      <c r="F19" s="68">
        <v>0</v>
      </c>
      <c r="G19" s="68">
        <v>0</v>
      </c>
      <c r="H19" s="68">
        <v>0</v>
      </c>
      <c r="I19" s="68"/>
      <c r="J19" s="68">
        <v>0</v>
      </c>
      <c r="K19" s="198">
        <f t="shared" si="0"/>
        <v>0</v>
      </c>
      <c r="L19" s="199">
        <f t="shared" si="1"/>
        <v>0</v>
      </c>
      <c r="M19" s="68">
        <f t="shared" si="2"/>
        <v>0</v>
      </c>
      <c r="N19" s="68">
        <f t="shared" si="3"/>
        <v>0</v>
      </c>
      <c r="O19" s="68">
        <f t="shared" si="4"/>
        <v>0</v>
      </c>
      <c r="P19" s="71">
        <f t="shared" si="5"/>
        <v>0</v>
      </c>
      <c r="R19" s="63"/>
    </row>
    <row r="20" spans="1:18" ht="24.75" customHeight="1">
      <c r="A20" s="134"/>
      <c r="B20" s="273" t="s">
        <v>59</v>
      </c>
      <c r="C20" s="136" t="s">
        <v>185</v>
      </c>
      <c r="D20" s="68" t="s">
        <v>9</v>
      </c>
      <c r="E20" s="141">
        <v>80</v>
      </c>
      <c r="F20" s="68">
        <v>0</v>
      </c>
      <c r="G20" s="68">
        <v>0</v>
      </c>
      <c r="H20" s="68">
        <f>ROUND(F20*G20,2)</f>
        <v>0</v>
      </c>
      <c r="I20" s="68">
        <v>0</v>
      </c>
      <c r="J20" s="68">
        <v>0</v>
      </c>
      <c r="K20" s="198">
        <f t="shared" si="0"/>
        <v>0</v>
      </c>
      <c r="L20" s="199">
        <f t="shared" si="1"/>
        <v>0</v>
      </c>
      <c r="M20" s="68">
        <f t="shared" si="2"/>
        <v>0</v>
      </c>
      <c r="N20" s="68">
        <f t="shared" si="3"/>
        <v>0</v>
      </c>
      <c r="O20" s="68">
        <f t="shared" si="4"/>
        <v>0</v>
      </c>
      <c r="P20" s="71">
        <f t="shared" si="5"/>
        <v>0</v>
      </c>
      <c r="R20" s="68">
        <v>8.75</v>
      </c>
    </row>
    <row r="21" spans="1:18" ht="27.75" customHeight="1">
      <c r="A21" s="134" t="s">
        <v>95</v>
      </c>
      <c r="B21" s="273" t="s">
        <v>59</v>
      </c>
      <c r="C21" s="136" t="s">
        <v>186</v>
      </c>
      <c r="D21" s="68" t="s">
        <v>9</v>
      </c>
      <c r="E21" s="141">
        <v>53</v>
      </c>
      <c r="F21" s="68">
        <v>0</v>
      </c>
      <c r="G21" s="68">
        <v>0</v>
      </c>
      <c r="H21" s="68">
        <f>ROUND(F21*G21,2)</f>
        <v>0</v>
      </c>
      <c r="I21" s="68">
        <v>0</v>
      </c>
      <c r="J21" s="68">
        <v>0</v>
      </c>
      <c r="K21" s="198">
        <f t="shared" si="0"/>
        <v>0</v>
      </c>
      <c r="L21" s="199">
        <f t="shared" si="1"/>
        <v>0</v>
      </c>
      <c r="M21" s="68">
        <f t="shared" si="2"/>
        <v>0</v>
      </c>
      <c r="N21" s="68">
        <f t="shared" si="3"/>
        <v>0</v>
      </c>
      <c r="O21" s="68">
        <f t="shared" si="4"/>
        <v>0</v>
      </c>
      <c r="P21" s="71">
        <f t="shared" si="5"/>
        <v>0</v>
      </c>
      <c r="R21" s="68">
        <v>8.75</v>
      </c>
    </row>
    <row r="22" spans="1:18" ht="27.75" customHeight="1">
      <c r="A22" s="134"/>
      <c r="B22" s="273"/>
      <c r="C22" s="35" t="s">
        <v>188</v>
      </c>
      <c r="D22" s="68"/>
      <c r="E22" s="141"/>
      <c r="F22" s="68"/>
      <c r="G22" s="68"/>
      <c r="H22" s="68"/>
      <c r="I22" s="68"/>
      <c r="J22" s="68"/>
      <c r="K22" s="198">
        <f t="shared" si="0"/>
        <v>0</v>
      </c>
      <c r="L22" s="199">
        <f>F22*E22</f>
        <v>0</v>
      </c>
      <c r="M22" s="68">
        <f t="shared" ref="M22:M27" si="6">ROUND(H22*E22,2)</f>
        <v>0</v>
      </c>
      <c r="N22" s="68">
        <f t="shared" ref="N22:N27" si="7">ROUND(I22*E22,2)</f>
        <v>0</v>
      </c>
      <c r="O22" s="68">
        <f t="shared" ref="O22:O27" si="8">ROUND(J22*E22,2)</f>
        <v>0</v>
      </c>
      <c r="P22" s="71">
        <f>SUM(M22+N22+O22)</f>
        <v>0</v>
      </c>
      <c r="R22" s="63"/>
    </row>
    <row r="23" spans="1:18" ht="27.75" customHeight="1">
      <c r="A23" s="134" t="s">
        <v>57</v>
      </c>
      <c r="B23" s="273" t="s">
        <v>58</v>
      </c>
      <c r="C23" s="48" t="s">
        <v>700</v>
      </c>
      <c r="D23" s="68" t="s">
        <v>9</v>
      </c>
      <c r="E23" s="141">
        <v>0.5</v>
      </c>
      <c r="F23" s="68">
        <v>0</v>
      </c>
      <c r="G23" s="68">
        <v>0</v>
      </c>
      <c r="H23" s="68">
        <v>0</v>
      </c>
      <c r="I23" s="68"/>
      <c r="J23" s="68">
        <v>0</v>
      </c>
      <c r="K23" s="198">
        <f t="shared" si="0"/>
        <v>0</v>
      </c>
      <c r="L23" s="199">
        <f>F23*E23</f>
        <v>0</v>
      </c>
      <c r="M23" s="68">
        <f t="shared" si="6"/>
        <v>0</v>
      </c>
      <c r="N23" s="68">
        <f t="shared" si="7"/>
        <v>0</v>
      </c>
      <c r="O23" s="68">
        <f t="shared" si="8"/>
        <v>0</v>
      </c>
      <c r="P23" s="71">
        <f>SUM(M23+N23+O23)</f>
        <v>0</v>
      </c>
      <c r="R23" s="63"/>
    </row>
    <row r="24" spans="1:18" ht="27.75" customHeight="1">
      <c r="A24" s="134" t="s">
        <v>63</v>
      </c>
      <c r="B24" s="273" t="s">
        <v>58</v>
      </c>
      <c r="C24" s="48" t="s">
        <v>701</v>
      </c>
      <c r="D24" s="68" t="s">
        <v>9</v>
      </c>
      <c r="E24" s="141">
        <v>0.6</v>
      </c>
      <c r="F24" s="68">
        <v>0</v>
      </c>
      <c r="G24" s="68">
        <v>0</v>
      </c>
      <c r="H24" s="68">
        <v>0</v>
      </c>
      <c r="I24" s="68"/>
      <c r="J24" s="68">
        <v>0</v>
      </c>
      <c r="K24" s="198">
        <f t="shared" si="0"/>
        <v>0</v>
      </c>
      <c r="L24" s="199">
        <f>F24*E24</f>
        <v>0</v>
      </c>
      <c r="M24" s="68">
        <f t="shared" si="6"/>
        <v>0</v>
      </c>
      <c r="N24" s="68">
        <f t="shared" si="7"/>
        <v>0</v>
      </c>
      <c r="O24" s="68">
        <f t="shared" si="8"/>
        <v>0</v>
      </c>
      <c r="P24" s="71">
        <f>SUM(M24+N24+O24)</f>
        <v>0</v>
      </c>
      <c r="R24" s="63"/>
    </row>
    <row r="25" spans="1:18" ht="31.5" customHeight="1">
      <c r="A25" s="134" t="s">
        <v>250</v>
      </c>
      <c r="B25" s="134" t="s">
        <v>190</v>
      </c>
      <c r="C25" s="48" t="s">
        <v>189</v>
      </c>
      <c r="D25" s="47" t="s">
        <v>9</v>
      </c>
      <c r="E25" s="52">
        <v>6.2</v>
      </c>
      <c r="F25" s="63">
        <v>0</v>
      </c>
      <c r="G25" s="63">
        <v>0</v>
      </c>
      <c r="H25" s="68">
        <f>ROUND(F25*G25,2)</f>
        <v>0</v>
      </c>
      <c r="I25" s="57">
        <v>0</v>
      </c>
      <c r="J25" s="135">
        <v>0</v>
      </c>
      <c r="K25" s="322">
        <f>SUM(H25:J25)</f>
        <v>0</v>
      </c>
      <c r="L25" s="66">
        <f>ROUND(F25*E25,2)</f>
        <v>0</v>
      </c>
      <c r="M25" s="66">
        <f t="shared" si="6"/>
        <v>0</v>
      </c>
      <c r="N25" s="66">
        <f t="shared" si="7"/>
        <v>0</v>
      </c>
      <c r="O25" s="66">
        <f t="shared" si="8"/>
        <v>0</v>
      </c>
      <c r="P25" s="322">
        <f>ROUND(O25+N25+M25,2)</f>
        <v>0</v>
      </c>
      <c r="R25" s="63">
        <v>18</v>
      </c>
    </row>
    <row r="26" spans="1:18" s="129" customFormat="1" ht="30" customHeight="1">
      <c r="A26" s="134" t="s">
        <v>251</v>
      </c>
      <c r="B26" s="273" t="s">
        <v>109</v>
      </c>
      <c r="C26" s="195" t="s">
        <v>194</v>
      </c>
      <c r="D26" s="196" t="s">
        <v>7</v>
      </c>
      <c r="E26" s="197">
        <v>43.9</v>
      </c>
      <c r="F26" s="34">
        <v>0</v>
      </c>
      <c r="G26" s="34">
        <v>0</v>
      </c>
      <c r="H26" s="68">
        <v>0</v>
      </c>
      <c r="I26" s="57">
        <f>R26*1.05</f>
        <v>0</v>
      </c>
      <c r="J26" s="68"/>
      <c r="K26" s="198">
        <f>J26+I26+H26</f>
        <v>0</v>
      </c>
      <c r="L26" s="199">
        <f>F26*E26</f>
        <v>0</v>
      </c>
      <c r="M26" s="68">
        <f t="shared" si="6"/>
        <v>0</v>
      </c>
      <c r="N26" s="68">
        <f t="shared" si="7"/>
        <v>0</v>
      </c>
      <c r="O26" s="68">
        <f t="shared" si="8"/>
        <v>0</v>
      </c>
      <c r="P26" s="71">
        <f>SUM(M26+N26+O26)</f>
        <v>0</v>
      </c>
      <c r="R26" s="63"/>
    </row>
    <row r="27" spans="1:18" s="129" customFormat="1" ht="21.75" customHeight="1">
      <c r="A27" s="134"/>
      <c r="B27" s="273"/>
      <c r="C27" s="203" t="s">
        <v>195</v>
      </c>
      <c r="D27" s="201" t="s">
        <v>92</v>
      </c>
      <c r="E27" s="133">
        <f>E26</f>
        <v>43.9</v>
      </c>
      <c r="F27" s="202"/>
      <c r="G27" s="202"/>
      <c r="H27" s="68">
        <f>ROUND(F27*G27,2)</f>
        <v>0</v>
      </c>
      <c r="I27" s="57">
        <f>R27*1.05</f>
        <v>0</v>
      </c>
      <c r="J27" s="34">
        <v>0</v>
      </c>
      <c r="K27" s="198">
        <f>J27+I27+H27</f>
        <v>0</v>
      </c>
      <c r="L27" s="202">
        <f t="shared" ref="L27:L34" si="9">E27*F27</f>
        <v>0</v>
      </c>
      <c r="M27" s="68">
        <f t="shared" si="6"/>
        <v>0</v>
      </c>
      <c r="N27" s="68">
        <f t="shared" si="7"/>
        <v>0</v>
      </c>
      <c r="O27" s="68">
        <f t="shared" si="8"/>
        <v>0</v>
      </c>
      <c r="P27" s="71">
        <f>SUM(M27+N27+O27)</f>
        <v>0</v>
      </c>
      <c r="R27" s="63"/>
    </row>
    <row r="28" spans="1:18" s="129" customFormat="1" ht="24.75" customHeight="1">
      <c r="A28" s="134"/>
      <c r="B28" s="273"/>
      <c r="C28" s="200" t="s">
        <v>196</v>
      </c>
      <c r="D28" s="201" t="s">
        <v>92</v>
      </c>
      <c r="E28" s="133">
        <f>E26</f>
        <v>43.9</v>
      </c>
      <c r="F28" s="202"/>
      <c r="G28" s="202"/>
      <c r="H28" s="68">
        <f>ROUND(F28*G28,2)</f>
        <v>0</v>
      </c>
      <c r="I28" s="57">
        <v>0</v>
      </c>
      <c r="J28" s="34">
        <f t="shared" ref="J28:J34" si="10">H28*0.03</f>
        <v>0</v>
      </c>
      <c r="K28" s="198">
        <f>J28+I28+H28</f>
        <v>0</v>
      </c>
      <c r="L28" s="202">
        <f t="shared" si="9"/>
        <v>0</v>
      </c>
      <c r="M28" s="202">
        <f t="shared" ref="M28:M82" si="11">ROUND(H28*E28,2)</f>
        <v>0</v>
      </c>
      <c r="N28" s="202">
        <f>ROUND(E28*I28,2)</f>
        <v>0</v>
      </c>
      <c r="O28" s="202">
        <f t="shared" ref="O28:O62" si="12">ROUND(J28*E28,2)</f>
        <v>0</v>
      </c>
      <c r="P28" s="72">
        <f t="shared" ref="P28:P34" si="13">(M28+N28+O28)</f>
        <v>0</v>
      </c>
      <c r="R28" s="202">
        <v>0.95</v>
      </c>
    </row>
    <row r="29" spans="1:18" s="129" customFormat="1" ht="17.25" customHeight="1">
      <c r="A29" s="134"/>
      <c r="B29" s="273"/>
      <c r="C29" s="200" t="s">
        <v>197</v>
      </c>
      <c r="D29" s="206" t="s">
        <v>6</v>
      </c>
      <c r="E29" s="133">
        <f>E26/20</f>
        <v>2.1949999999999998</v>
      </c>
      <c r="F29" s="202"/>
      <c r="G29" s="202"/>
      <c r="H29" s="68">
        <f>ROUND(F29*G29,2)</f>
        <v>0</v>
      </c>
      <c r="I29" s="57">
        <v>0</v>
      </c>
      <c r="J29" s="34">
        <f t="shared" si="10"/>
        <v>0</v>
      </c>
      <c r="K29" s="72">
        <f>SUM(H29:J29)</f>
        <v>0</v>
      </c>
      <c r="L29" s="202">
        <f t="shared" si="9"/>
        <v>0</v>
      </c>
      <c r="M29" s="202">
        <f t="shared" si="11"/>
        <v>0</v>
      </c>
      <c r="N29" s="202">
        <f>ROUND(E29*I29,2)</f>
        <v>0</v>
      </c>
      <c r="O29" s="202">
        <f t="shared" si="12"/>
        <v>0</v>
      </c>
      <c r="P29" s="72">
        <f t="shared" si="13"/>
        <v>0</v>
      </c>
      <c r="R29" s="202">
        <v>1.7</v>
      </c>
    </row>
    <row r="30" spans="1:18" s="129" customFormat="1" ht="25.5" customHeight="1">
      <c r="A30" s="134"/>
      <c r="B30" s="213"/>
      <c r="C30" s="214" t="s">
        <v>198</v>
      </c>
      <c r="D30" s="196" t="s">
        <v>199</v>
      </c>
      <c r="E30" s="215">
        <v>2</v>
      </c>
      <c r="F30" s="215"/>
      <c r="G30" s="215"/>
      <c r="H30" s="68">
        <f>ROUND(F30*G30,2)</f>
        <v>0</v>
      </c>
      <c r="I30" s="57">
        <f>R30*1.05</f>
        <v>0</v>
      </c>
      <c r="J30" s="34">
        <v>0</v>
      </c>
      <c r="K30" s="198">
        <f>J30+I30+H30</f>
        <v>0</v>
      </c>
      <c r="L30" s="199">
        <f>F30*E30</f>
        <v>0</v>
      </c>
      <c r="M30" s="68">
        <f t="shared" si="11"/>
        <v>0</v>
      </c>
      <c r="N30" s="68">
        <f>ROUND(I30*E30,2)</f>
        <v>0</v>
      </c>
      <c r="O30" s="68">
        <f t="shared" si="12"/>
        <v>0</v>
      </c>
      <c r="P30" s="71">
        <f>SUM(M30+N30+O30)</f>
        <v>0</v>
      </c>
      <c r="R30" s="63"/>
    </row>
    <row r="31" spans="1:18" s="129" customFormat="1" ht="25.5" customHeight="1">
      <c r="A31" s="134" t="s">
        <v>252</v>
      </c>
      <c r="B31" s="194" t="s">
        <v>109</v>
      </c>
      <c r="C31" s="207" t="s">
        <v>200</v>
      </c>
      <c r="D31" s="201" t="s">
        <v>688</v>
      </c>
      <c r="E31" s="283">
        <v>0.19900000000000001</v>
      </c>
      <c r="F31" s="300">
        <v>0</v>
      </c>
      <c r="G31" s="208">
        <v>0</v>
      </c>
      <c r="H31" s="202">
        <v>0</v>
      </c>
      <c r="I31" s="57">
        <f>R31*1.05</f>
        <v>0</v>
      </c>
      <c r="J31" s="34">
        <v>0</v>
      </c>
      <c r="K31" s="72">
        <f>SUM(H31:J31)</f>
        <v>0</v>
      </c>
      <c r="L31" s="202">
        <f t="shared" si="9"/>
        <v>0</v>
      </c>
      <c r="M31" s="202">
        <f t="shared" si="11"/>
        <v>0</v>
      </c>
      <c r="N31" s="202">
        <f>ROUND(E31*I31,2)</f>
        <v>0</v>
      </c>
      <c r="O31" s="202">
        <f t="shared" si="12"/>
        <v>0</v>
      </c>
      <c r="P31" s="72">
        <f t="shared" si="13"/>
        <v>0</v>
      </c>
      <c r="R31" s="63"/>
    </row>
    <row r="32" spans="1:18" s="129" customFormat="1" ht="28.5" customHeight="1">
      <c r="A32" s="134"/>
      <c r="B32" s="194"/>
      <c r="C32" s="204" t="s">
        <v>214</v>
      </c>
      <c r="D32" s="201" t="s">
        <v>8</v>
      </c>
      <c r="E32" s="197">
        <v>215</v>
      </c>
      <c r="F32" s="34"/>
      <c r="G32" s="34"/>
      <c r="H32" s="68"/>
      <c r="I32" s="57">
        <v>0</v>
      </c>
      <c r="J32" s="68">
        <f>H32*0.05</f>
        <v>0</v>
      </c>
      <c r="K32" s="198">
        <v>0</v>
      </c>
      <c r="L32" s="199">
        <f>F32*E32</f>
        <v>0</v>
      </c>
      <c r="M32" s="68">
        <f t="shared" si="11"/>
        <v>0</v>
      </c>
      <c r="N32" s="68">
        <v>0</v>
      </c>
      <c r="O32" s="68">
        <f t="shared" si="12"/>
        <v>0</v>
      </c>
      <c r="P32" s="71">
        <f>SUM(M32+N32+O32)</f>
        <v>0</v>
      </c>
      <c r="R32" s="34">
        <v>0.79</v>
      </c>
    </row>
    <row r="33" spans="1:18" s="129" customFormat="1" ht="21.75" customHeight="1">
      <c r="A33" s="134"/>
      <c r="B33" s="194"/>
      <c r="C33" s="204" t="s">
        <v>217</v>
      </c>
      <c r="D33" s="201" t="s">
        <v>8</v>
      </c>
      <c r="E33" s="197">
        <v>135</v>
      </c>
      <c r="F33" s="34"/>
      <c r="G33" s="34"/>
      <c r="H33" s="68"/>
      <c r="I33" s="57">
        <v>0</v>
      </c>
      <c r="J33" s="68"/>
      <c r="K33" s="198">
        <f>J33+R33+H33</f>
        <v>0.22</v>
      </c>
      <c r="L33" s="199">
        <f>F33*E33</f>
        <v>0</v>
      </c>
      <c r="M33" s="68">
        <f t="shared" si="11"/>
        <v>0</v>
      </c>
      <c r="N33" s="68">
        <v>0</v>
      </c>
      <c r="O33" s="68">
        <f t="shared" si="12"/>
        <v>0</v>
      </c>
      <c r="P33" s="71">
        <f>SUM(M33+N33+O33)</f>
        <v>0</v>
      </c>
      <c r="R33" s="34">
        <v>0.22</v>
      </c>
    </row>
    <row r="34" spans="1:18" s="129" customFormat="1" ht="24.75" customHeight="1">
      <c r="A34" s="134"/>
      <c r="B34" s="194"/>
      <c r="C34" s="210" t="s">
        <v>112</v>
      </c>
      <c r="D34" s="201" t="s">
        <v>4</v>
      </c>
      <c r="E34" s="133">
        <v>2</v>
      </c>
      <c r="F34" s="211"/>
      <c r="G34" s="208"/>
      <c r="H34" s="202"/>
      <c r="I34" s="57">
        <v>0</v>
      </c>
      <c r="J34" s="34">
        <f t="shared" si="10"/>
        <v>0</v>
      </c>
      <c r="K34" s="198">
        <v>0</v>
      </c>
      <c r="L34" s="202">
        <f t="shared" si="9"/>
        <v>0</v>
      </c>
      <c r="M34" s="202">
        <f t="shared" si="11"/>
        <v>0</v>
      </c>
      <c r="N34" s="202">
        <v>0</v>
      </c>
      <c r="O34" s="202">
        <f t="shared" si="12"/>
        <v>0</v>
      </c>
      <c r="P34" s="72">
        <f t="shared" si="13"/>
        <v>0</v>
      </c>
      <c r="R34" s="202">
        <v>1.1200000000000001</v>
      </c>
    </row>
    <row r="35" spans="1:18" s="129" customFormat="1" ht="29.25" customHeight="1">
      <c r="A35" s="134"/>
      <c r="B35" s="194"/>
      <c r="C35" s="200" t="s">
        <v>113</v>
      </c>
      <c r="D35" s="201" t="s">
        <v>141</v>
      </c>
      <c r="E35" s="133">
        <f>E26*8</f>
        <v>351.2</v>
      </c>
      <c r="F35" s="202"/>
      <c r="G35" s="202"/>
      <c r="H35" s="202"/>
      <c r="I35" s="57">
        <v>0</v>
      </c>
      <c r="J35" s="34">
        <f>H35*0.03</f>
        <v>0</v>
      </c>
      <c r="K35" s="72">
        <f>SUM(H35:J35)</f>
        <v>0</v>
      </c>
      <c r="L35" s="202">
        <f>E35*F35</f>
        <v>0</v>
      </c>
      <c r="M35" s="202">
        <f t="shared" si="11"/>
        <v>0</v>
      </c>
      <c r="N35" s="202">
        <v>0</v>
      </c>
      <c r="O35" s="202">
        <f t="shared" si="12"/>
        <v>0</v>
      </c>
      <c r="P35" s="72">
        <f>(M35+N35+O35)</f>
        <v>0</v>
      </c>
      <c r="R35" s="202">
        <v>0.16</v>
      </c>
    </row>
    <row r="36" spans="1:18" s="129" customFormat="1" ht="26.25" customHeight="1">
      <c r="A36" s="134" t="s">
        <v>702</v>
      </c>
      <c r="B36" s="194" t="s">
        <v>109</v>
      </c>
      <c r="C36" s="212" t="s">
        <v>202</v>
      </c>
      <c r="D36" s="196" t="s">
        <v>9</v>
      </c>
      <c r="E36" s="197">
        <v>6.5</v>
      </c>
      <c r="F36" s="34">
        <v>0</v>
      </c>
      <c r="G36" s="34">
        <v>0</v>
      </c>
      <c r="H36" s="68">
        <f t="shared" ref="H36:H84" si="14">ROUND(F36*G36,2)</f>
        <v>0</v>
      </c>
      <c r="I36" s="57">
        <f>R36*1.05</f>
        <v>0</v>
      </c>
      <c r="J36" s="68"/>
      <c r="K36" s="198">
        <f t="shared" ref="K36:K42" si="15">J36+I36+H36</f>
        <v>0</v>
      </c>
      <c r="L36" s="199">
        <f>F36*E36</f>
        <v>0</v>
      </c>
      <c r="M36" s="68">
        <f t="shared" si="11"/>
        <v>0</v>
      </c>
      <c r="N36" s="68">
        <f t="shared" ref="N36:N41" si="16">ROUND(I36*E36,2)</f>
        <v>0</v>
      </c>
      <c r="O36" s="68">
        <f t="shared" si="12"/>
        <v>0</v>
      </c>
      <c r="P36" s="71">
        <f t="shared" ref="P36:P41" si="17">SUM(M36+N36+O36)</f>
        <v>0</v>
      </c>
      <c r="R36" s="63"/>
    </row>
    <row r="37" spans="1:18" s="129" customFormat="1" ht="21" customHeight="1">
      <c r="A37" s="134"/>
      <c r="B37" s="213"/>
      <c r="C37" s="204" t="s">
        <v>215</v>
      </c>
      <c r="D37" s="196" t="s">
        <v>9</v>
      </c>
      <c r="E37" s="197">
        <f>E36*1.05</f>
        <v>6.8250000000000002</v>
      </c>
      <c r="F37" s="34"/>
      <c r="G37" s="34"/>
      <c r="H37" s="68">
        <f t="shared" si="14"/>
        <v>0</v>
      </c>
      <c r="I37" s="57">
        <v>0</v>
      </c>
      <c r="J37" s="34">
        <f>H37*0.05</f>
        <v>0</v>
      </c>
      <c r="K37" s="198">
        <f t="shared" si="15"/>
        <v>0</v>
      </c>
      <c r="L37" s="199">
        <f>F37*E37</f>
        <v>0</v>
      </c>
      <c r="M37" s="68">
        <f t="shared" si="11"/>
        <v>0</v>
      </c>
      <c r="N37" s="68">
        <f t="shared" si="16"/>
        <v>0</v>
      </c>
      <c r="O37" s="68">
        <f t="shared" si="12"/>
        <v>0</v>
      </c>
      <c r="P37" s="71">
        <f t="shared" si="17"/>
        <v>0</v>
      </c>
      <c r="R37" s="34">
        <v>65</v>
      </c>
    </row>
    <row r="38" spans="1:18" s="129" customFormat="1" ht="20.25" customHeight="1">
      <c r="A38" s="47"/>
      <c r="B38" s="213"/>
      <c r="C38" s="204" t="s">
        <v>192</v>
      </c>
      <c r="D38" s="216" t="s">
        <v>193</v>
      </c>
      <c r="E38" s="197">
        <v>0.5</v>
      </c>
      <c r="F38" s="34"/>
      <c r="G38" s="34"/>
      <c r="H38" s="68">
        <f t="shared" si="14"/>
        <v>0</v>
      </c>
      <c r="I38" s="57">
        <f>R38*1.05</f>
        <v>0</v>
      </c>
      <c r="J38" s="34">
        <v>0</v>
      </c>
      <c r="K38" s="198">
        <f t="shared" si="15"/>
        <v>0</v>
      </c>
      <c r="L38" s="199">
        <f>F38*E38</f>
        <v>0</v>
      </c>
      <c r="M38" s="68">
        <f t="shared" si="11"/>
        <v>0</v>
      </c>
      <c r="N38" s="68">
        <f t="shared" si="16"/>
        <v>0</v>
      </c>
      <c r="O38" s="68">
        <f t="shared" si="12"/>
        <v>0</v>
      </c>
      <c r="P38" s="71">
        <f t="shared" si="17"/>
        <v>0</v>
      </c>
      <c r="R38" s="34"/>
    </row>
    <row r="39" spans="1:18" s="129" customFormat="1" ht="21" customHeight="1">
      <c r="A39" s="60"/>
      <c r="B39" s="213"/>
      <c r="C39" s="214" t="s">
        <v>114</v>
      </c>
      <c r="D39" s="216" t="s">
        <v>193</v>
      </c>
      <c r="E39" s="197">
        <v>1</v>
      </c>
      <c r="F39" s="34"/>
      <c r="G39" s="34"/>
      <c r="H39" s="68">
        <f t="shared" si="14"/>
        <v>0</v>
      </c>
      <c r="I39" s="57">
        <f>R39*1.05</f>
        <v>0</v>
      </c>
      <c r="J39" s="34">
        <v>0</v>
      </c>
      <c r="K39" s="198">
        <f t="shared" si="15"/>
        <v>0</v>
      </c>
      <c r="L39" s="199">
        <f>F39*E39</f>
        <v>0</v>
      </c>
      <c r="M39" s="68">
        <f t="shared" si="11"/>
        <v>0</v>
      </c>
      <c r="N39" s="68">
        <f t="shared" si="16"/>
        <v>0</v>
      </c>
      <c r="O39" s="68">
        <f t="shared" si="12"/>
        <v>0</v>
      </c>
      <c r="P39" s="71">
        <f t="shared" si="17"/>
        <v>0</v>
      </c>
      <c r="R39" s="34"/>
    </row>
    <row r="40" spans="1:18" s="129" customFormat="1" ht="27.75" customHeight="1">
      <c r="A40" s="134" t="s">
        <v>703</v>
      </c>
      <c r="B40" s="273" t="s">
        <v>109</v>
      </c>
      <c r="C40" s="195" t="s">
        <v>203</v>
      </c>
      <c r="D40" s="196" t="s">
        <v>7</v>
      </c>
      <c r="E40" s="197">
        <v>13.3</v>
      </c>
      <c r="F40" s="34">
        <v>0</v>
      </c>
      <c r="G40" s="34">
        <v>0</v>
      </c>
      <c r="H40" s="68">
        <v>0</v>
      </c>
      <c r="I40" s="57">
        <f>R40*1.05</f>
        <v>0</v>
      </c>
      <c r="J40" s="68"/>
      <c r="K40" s="198">
        <f t="shared" si="15"/>
        <v>0</v>
      </c>
      <c r="L40" s="199">
        <f>F40*E40</f>
        <v>0</v>
      </c>
      <c r="M40" s="68">
        <f t="shared" si="11"/>
        <v>0</v>
      </c>
      <c r="N40" s="68">
        <f t="shared" si="16"/>
        <v>0</v>
      </c>
      <c r="O40" s="68">
        <f t="shared" si="12"/>
        <v>0</v>
      </c>
      <c r="P40" s="71">
        <f t="shared" si="17"/>
        <v>0</v>
      </c>
      <c r="R40" s="34"/>
    </row>
    <row r="41" spans="1:18" s="129" customFormat="1" ht="28.5" customHeight="1">
      <c r="A41" s="134"/>
      <c r="B41" s="273"/>
      <c r="C41" s="203" t="s">
        <v>204</v>
      </c>
      <c r="D41" s="201" t="s">
        <v>92</v>
      </c>
      <c r="E41" s="133">
        <f>E40</f>
        <v>13.3</v>
      </c>
      <c r="F41" s="202"/>
      <c r="G41" s="202"/>
      <c r="H41" s="68">
        <f t="shared" si="14"/>
        <v>0</v>
      </c>
      <c r="I41" s="57">
        <f>R41*1.05</f>
        <v>0</v>
      </c>
      <c r="J41" s="34">
        <v>0</v>
      </c>
      <c r="K41" s="198">
        <f t="shared" si="15"/>
        <v>0</v>
      </c>
      <c r="L41" s="202">
        <f>E41*F41</f>
        <v>0</v>
      </c>
      <c r="M41" s="68">
        <f t="shared" si="11"/>
        <v>0</v>
      </c>
      <c r="N41" s="68">
        <f t="shared" si="16"/>
        <v>0</v>
      </c>
      <c r="O41" s="68">
        <f t="shared" si="12"/>
        <v>0</v>
      </c>
      <c r="P41" s="71">
        <f t="shared" si="17"/>
        <v>0</v>
      </c>
      <c r="R41" s="202"/>
    </row>
    <row r="42" spans="1:18" s="129" customFormat="1" ht="26.25" customHeight="1">
      <c r="A42" s="60"/>
      <c r="B42" s="273"/>
      <c r="C42" s="200" t="s">
        <v>196</v>
      </c>
      <c r="D42" s="201" t="s">
        <v>92</v>
      </c>
      <c r="E42" s="133">
        <f>E40</f>
        <v>13.3</v>
      </c>
      <c r="F42" s="202"/>
      <c r="G42" s="202"/>
      <c r="H42" s="68">
        <f t="shared" si="14"/>
        <v>0</v>
      </c>
      <c r="I42" s="57">
        <v>0</v>
      </c>
      <c r="J42" s="34">
        <f>H42*0.03</f>
        <v>0</v>
      </c>
      <c r="K42" s="198">
        <f t="shared" si="15"/>
        <v>0</v>
      </c>
      <c r="L42" s="202">
        <f>E42*F42</f>
        <v>0</v>
      </c>
      <c r="M42" s="202">
        <f t="shared" si="11"/>
        <v>0</v>
      </c>
      <c r="N42" s="202">
        <f>ROUND(E42*I42,2)</f>
        <v>0</v>
      </c>
      <c r="O42" s="202">
        <f t="shared" si="12"/>
        <v>0</v>
      </c>
      <c r="P42" s="72">
        <f>(M42+N42+O42)</f>
        <v>0</v>
      </c>
      <c r="R42" s="202">
        <v>0.95</v>
      </c>
    </row>
    <row r="43" spans="1:18" s="129" customFormat="1" ht="17.25" customHeight="1">
      <c r="A43" s="60"/>
      <c r="B43" s="273"/>
      <c r="C43" s="200" t="s">
        <v>197</v>
      </c>
      <c r="D43" s="206" t="s">
        <v>6</v>
      </c>
      <c r="E43" s="133">
        <f>E40/20</f>
        <v>0.66500000000000004</v>
      </c>
      <c r="F43" s="202"/>
      <c r="G43" s="202"/>
      <c r="H43" s="68">
        <f t="shared" si="14"/>
        <v>0</v>
      </c>
      <c r="I43" s="57">
        <v>0</v>
      </c>
      <c r="J43" s="34">
        <f>H43*0.03</f>
        <v>0</v>
      </c>
      <c r="K43" s="72">
        <f>SUM(H43:J43)</f>
        <v>0</v>
      </c>
      <c r="L43" s="202">
        <f>E43*F43</f>
        <v>0</v>
      </c>
      <c r="M43" s="202">
        <f t="shared" si="11"/>
        <v>0</v>
      </c>
      <c r="N43" s="202">
        <f>ROUND(E43*I43,2)</f>
        <v>0</v>
      </c>
      <c r="O43" s="202">
        <f t="shared" si="12"/>
        <v>0</v>
      </c>
      <c r="P43" s="72">
        <f>(M43+N43+O43)</f>
        <v>0</v>
      </c>
      <c r="R43" s="202">
        <v>1.7</v>
      </c>
    </row>
    <row r="44" spans="1:18" s="129" customFormat="1" ht="20.25" customHeight="1">
      <c r="A44" s="60"/>
      <c r="B44" s="213"/>
      <c r="C44" s="214" t="s">
        <v>198</v>
      </c>
      <c r="D44" s="196" t="s">
        <v>199</v>
      </c>
      <c r="E44" s="215">
        <v>2</v>
      </c>
      <c r="F44" s="215"/>
      <c r="G44" s="215"/>
      <c r="H44" s="68">
        <f t="shared" si="14"/>
        <v>0</v>
      </c>
      <c r="I44" s="57">
        <f>R44*1.05</f>
        <v>0</v>
      </c>
      <c r="J44" s="34">
        <v>0</v>
      </c>
      <c r="K44" s="198">
        <f>J44+I44+H44</f>
        <v>0</v>
      </c>
      <c r="L44" s="199">
        <f>F44*E44</f>
        <v>0</v>
      </c>
      <c r="M44" s="68">
        <f t="shared" si="11"/>
        <v>0</v>
      </c>
      <c r="N44" s="68">
        <f>ROUND(I44*E44,2)</f>
        <v>0</v>
      </c>
      <c r="O44" s="68">
        <f t="shared" si="12"/>
        <v>0</v>
      </c>
      <c r="P44" s="71">
        <f>SUM(M44+N44+O44)</f>
        <v>0</v>
      </c>
      <c r="R44" s="34"/>
    </row>
    <row r="45" spans="1:18" s="129" customFormat="1" ht="24" customHeight="1">
      <c r="A45" s="60">
        <v>13</v>
      </c>
      <c r="B45" s="194" t="s">
        <v>109</v>
      </c>
      <c r="C45" s="195" t="s">
        <v>216</v>
      </c>
      <c r="D45" s="242" t="s">
        <v>9</v>
      </c>
      <c r="E45" s="286">
        <v>1.2</v>
      </c>
      <c r="F45" s="202">
        <v>0</v>
      </c>
      <c r="G45" s="202">
        <v>0</v>
      </c>
      <c r="H45" s="202">
        <f t="shared" si="14"/>
        <v>0</v>
      </c>
      <c r="I45" s="57">
        <f>R45*1.05</f>
        <v>0</v>
      </c>
      <c r="J45" s="34">
        <v>0</v>
      </c>
      <c r="K45" s="72">
        <f t="shared" ref="K45:K53" si="18">SUM(H45:J45)</f>
        <v>0</v>
      </c>
      <c r="L45" s="202">
        <f t="shared" ref="L45:L53" si="19">E45*F45</f>
        <v>0</v>
      </c>
      <c r="M45" s="202">
        <f t="shared" si="11"/>
        <v>0</v>
      </c>
      <c r="N45" s="202">
        <f t="shared" ref="N45:N53" si="20">ROUND(E45*I45,2)</f>
        <v>0</v>
      </c>
      <c r="O45" s="202">
        <f t="shared" si="12"/>
        <v>0</v>
      </c>
      <c r="P45" s="72">
        <f t="shared" ref="P45:P53" si="21">(M45+N45+O45)</f>
        <v>0</v>
      </c>
      <c r="R45" s="202"/>
    </row>
    <row r="46" spans="1:18" s="129" customFormat="1" ht="24.95" customHeight="1">
      <c r="A46" s="60"/>
      <c r="B46" s="301"/>
      <c r="C46" s="204" t="s">
        <v>215</v>
      </c>
      <c r="D46" s="242" t="s">
        <v>9</v>
      </c>
      <c r="E46" s="286">
        <f>E45*1.05</f>
        <v>1.26</v>
      </c>
      <c r="F46" s="202"/>
      <c r="G46" s="302"/>
      <c r="H46" s="202">
        <f t="shared" si="14"/>
        <v>0</v>
      </c>
      <c r="I46" s="57">
        <v>0</v>
      </c>
      <c r="J46" s="34">
        <f>H46*0.03</f>
        <v>0</v>
      </c>
      <c r="K46" s="72">
        <f t="shared" si="18"/>
        <v>0</v>
      </c>
      <c r="L46" s="202">
        <f t="shared" si="19"/>
        <v>0</v>
      </c>
      <c r="M46" s="202">
        <f t="shared" si="11"/>
        <v>0</v>
      </c>
      <c r="N46" s="202">
        <f t="shared" si="20"/>
        <v>0</v>
      </c>
      <c r="O46" s="202">
        <f t="shared" si="12"/>
        <v>0</v>
      </c>
      <c r="P46" s="72">
        <f t="shared" si="21"/>
        <v>0</v>
      </c>
      <c r="R46" s="202">
        <v>65</v>
      </c>
    </row>
    <row r="47" spans="1:18" ht="24.95" customHeight="1">
      <c r="A47" s="60"/>
      <c r="B47" s="287"/>
      <c r="C47" s="289" t="s">
        <v>207</v>
      </c>
      <c r="D47" s="290" t="s">
        <v>108</v>
      </c>
      <c r="E47" s="205">
        <v>1</v>
      </c>
      <c r="F47" s="282"/>
      <c r="G47" s="288"/>
      <c r="H47" s="282">
        <f t="shared" si="14"/>
        <v>0</v>
      </c>
      <c r="I47" s="57">
        <f>R47*1.05</f>
        <v>0</v>
      </c>
      <c r="J47" s="164">
        <v>0</v>
      </c>
      <c r="K47" s="305">
        <f t="shared" si="18"/>
        <v>0</v>
      </c>
      <c r="L47" s="282">
        <f t="shared" si="19"/>
        <v>0</v>
      </c>
      <c r="M47" s="282">
        <f t="shared" si="11"/>
        <v>0</v>
      </c>
      <c r="N47" s="282">
        <f t="shared" si="20"/>
        <v>0</v>
      </c>
      <c r="O47" s="282">
        <f t="shared" si="12"/>
        <v>0</v>
      </c>
      <c r="P47" s="305">
        <f t="shared" si="21"/>
        <v>0</v>
      </c>
      <c r="R47" s="282"/>
    </row>
    <row r="48" spans="1:18" ht="24.95" customHeight="1">
      <c r="A48" s="60">
        <v>14</v>
      </c>
      <c r="B48" s="190" t="s">
        <v>109</v>
      </c>
      <c r="C48" s="291" t="s">
        <v>208</v>
      </c>
      <c r="D48" s="201" t="s">
        <v>92</v>
      </c>
      <c r="E48" s="133">
        <v>78.400000000000006</v>
      </c>
      <c r="F48" s="282">
        <v>0</v>
      </c>
      <c r="G48" s="282">
        <v>0</v>
      </c>
      <c r="H48" s="282">
        <v>0</v>
      </c>
      <c r="I48" s="57">
        <f>R48*1.05</f>
        <v>0</v>
      </c>
      <c r="J48" s="164">
        <v>0</v>
      </c>
      <c r="K48" s="305">
        <f t="shared" si="18"/>
        <v>0</v>
      </c>
      <c r="L48" s="282">
        <f t="shared" si="19"/>
        <v>0</v>
      </c>
      <c r="M48" s="282">
        <f t="shared" si="11"/>
        <v>0</v>
      </c>
      <c r="N48" s="282">
        <f t="shared" si="20"/>
        <v>0</v>
      </c>
      <c r="O48" s="282">
        <f t="shared" si="12"/>
        <v>0</v>
      </c>
      <c r="P48" s="305">
        <f t="shared" si="21"/>
        <v>0</v>
      </c>
      <c r="R48" s="282"/>
    </row>
    <row r="49" spans="1:18" ht="24.95" customHeight="1">
      <c r="A49" s="60"/>
      <c r="B49" s="190"/>
      <c r="C49" s="200" t="s">
        <v>110</v>
      </c>
      <c r="D49" s="201" t="s">
        <v>7</v>
      </c>
      <c r="E49" s="133">
        <f>E48*1.1</f>
        <v>86.240000000000009</v>
      </c>
      <c r="F49" s="282"/>
      <c r="G49" s="282"/>
      <c r="H49" s="282">
        <f t="shared" si="14"/>
        <v>0</v>
      </c>
      <c r="I49" s="57">
        <v>0</v>
      </c>
      <c r="J49" s="164">
        <f>H49*0.03</f>
        <v>0</v>
      </c>
      <c r="K49" s="305">
        <f t="shared" si="18"/>
        <v>0</v>
      </c>
      <c r="L49" s="282">
        <f t="shared" si="19"/>
        <v>0</v>
      </c>
      <c r="M49" s="282">
        <f t="shared" si="11"/>
        <v>0</v>
      </c>
      <c r="N49" s="282">
        <f t="shared" si="20"/>
        <v>0</v>
      </c>
      <c r="O49" s="282">
        <f t="shared" si="12"/>
        <v>0</v>
      </c>
      <c r="P49" s="305">
        <f t="shared" si="21"/>
        <v>0</v>
      </c>
      <c r="R49" s="282">
        <v>11.32</v>
      </c>
    </row>
    <row r="50" spans="1:18" ht="24.95" customHeight="1">
      <c r="A50" s="60"/>
      <c r="B50" s="190"/>
      <c r="C50" s="203" t="s">
        <v>111</v>
      </c>
      <c r="D50" s="201" t="s">
        <v>9</v>
      </c>
      <c r="E50" s="133">
        <v>0.5</v>
      </c>
      <c r="F50" s="282"/>
      <c r="G50" s="282"/>
      <c r="H50" s="282">
        <f t="shared" si="14"/>
        <v>0</v>
      </c>
      <c r="I50" s="57">
        <v>0</v>
      </c>
      <c r="J50" s="164">
        <f>H50*0.03</f>
        <v>0</v>
      </c>
      <c r="K50" s="305">
        <f t="shared" si="18"/>
        <v>0</v>
      </c>
      <c r="L50" s="282">
        <f t="shared" si="19"/>
        <v>0</v>
      </c>
      <c r="M50" s="282">
        <f t="shared" si="11"/>
        <v>0</v>
      </c>
      <c r="N50" s="282">
        <f t="shared" si="20"/>
        <v>0</v>
      </c>
      <c r="O50" s="282">
        <f t="shared" si="12"/>
        <v>0</v>
      </c>
      <c r="P50" s="305">
        <f t="shared" si="21"/>
        <v>0</v>
      </c>
      <c r="R50" s="282">
        <v>139</v>
      </c>
    </row>
    <row r="51" spans="1:18" ht="24.95" customHeight="1">
      <c r="A51" s="60"/>
      <c r="B51" s="190"/>
      <c r="C51" s="204" t="s">
        <v>78</v>
      </c>
      <c r="D51" s="290" t="s">
        <v>4</v>
      </c>
      <c r="E51" s="292">
        <f>E48*0.15</f>
        <v>11.76</v>
      </c>
      <c r="F51" s="282"/>
      <c r="G51" s="282"/>
      <c r="H51" s="282">
        <f t="shared" si="14"/>
        <v>0</v>
      </c>
      <c r="I51" s="57">
        <v>0</v>
      </c>
      <c r="J51" s="164">
        <f>H51*0.03</f>
        <v>0</v>
      </c>
      <c r="K51" s="305">
        <f t="shared" si="18"/>
        <v>0</v>
      </c>
      <c r="L51" s="282">
        <f t="shared" si="19"/>
        <v>0</v>
      </c>
      <c r="M51" s="282">
        <f t="shared" si="11"/>
        <v>0</v>
      </c>
      <c r="N51" s="282">
        <f t="shared" si="20"/>
        <v>0</v>
      </c>
      <c r="O51" s="282">
        <f t="shared" si="12"/>
        <v>0</v>
      </c>
      <c r="P51" s="305">
        <f t="shared" si="21"/>
        <v>0</v>
      </c>
      <c r="R51" s="282">
        <v>1.19</v>
      </c>
    </row>
    <row r="52" spans="1:18" ht="24.95" customHeight="1">
      <c r="A52" s="60"/>
      <c r="B52" s="190"/>
      <c r="C52" s="200" t="s">
        <v>54</v>
      </c>
      <c r="D52" s="206" t="s">
        <v>141</v>
      </c>
      <c r="E52" s="133">
        <f>E48*15</f>
        <v>1176</v>
      </c>
      <c r="F52" s="282"/>
      <c r="G52" s="282"/>
      <c r="H52" s="282">
        <f t="shared" si="14"/>
        <v>0</v>
      </c>
      <c r="I52" s="57">
        <v>0</v>
      </c>
      <c r="J52" s="164">
        <f>H52*0.03</f>
        <v>0</v>
      </c>
      <c r="K52" s="305">
        <f t="shared" si="18"/>
        <v>0</v>
      </c>
      <c r="L52" s="282">
        <f t="shared" si="19"/>
        <v>0</v>
      </c>
      <c r="M52" s="282">
        <f t="shared" si="11"/>
        <v>0</v>
      </c>
      <c r="N52" s="282">
        <f t="shared" si="20"/>
        <v>0</v>
      </c>
      <c r="O52" s="282">
        <f t="shared" si="12"/>
        <v>0</v>
      </c>
      <c r="P52" s="305">
        <f t="shared" si="21"/>
        <v>0</v>
      </c>
      <c r="R52" s="282">
        <v>0.04</v>
      </c>
    </row>
    <row r="53" spans="1:18" ht="24.95" customHeight="1">
      <c r="A53" s="60">
        <v>15</v>
      </c>
      <c r="B53" s="190" t="s">
        <v>109</v>
      </c>
      <c r="C53" s="207" t="s">
        <v>200</v>
      </c>
      <c r="D53" s="201" t="s">
        <v>688</v>
      </c>
      <c r="E53" s="52">
        <v>0.41</v>
      </c>
      <c r="F53" s="284">
        <v>0</v>
      </c>
      <c r="G53" s="293">
        <v>0</v>
      </c>
      <c r="H53" s="282">
        <f t="shared" si="14"/>
        <v>0</v>
      </c>
      <c r="I53" s="57">
        <f>R53*1.05</f>
        <v>0</v>
      </c>
      <c r="J53" s="164">
        <f>H53*0.03</f>
        <v>0</v>
      </c>
      <c r="K53" s="305">
        <f t="shared" si="18"/>
        <v>0</v>
      </c>
      <c r="L53" s="282">
        <f t="shared" si="19"/>
        <v>0</v>
      </c>
      <c r="M53" s="282">
        <f t="shared" si="11"/>
        <v>0</v>
      </c>
      <c r="N53" s="282">
        <f t="shared" si="20"/>
        <v>0</v>
      </c>
      <c r="O53" s="282">
        <f t="shared" si="12"/>
        <v>0</v>
      </c>
      <c r="P53" s="305">
        <f t="shared" si="21"/>
        <v>0</v>
      </c>
      <c r="R53" s="282"/>
    </row>
    <row r="54" spans="1:18" ht="24.95" customHeight="1">
      <c r="A54" s="60"/>
      <c r="B54" s="190"/>
      <c r="C54" s="166" t="s">
        <v>217</v>
      </c>
      <c r="D54" s="280" t="s">
        <v>8</v>
      </c>
      <c r="E54" s="197">
        <v>630</v>
      </c>
      <c r="F54" s="164"/>
      <c r="G54" s="163"/>
      <c r="H54" s="68">
        <f t="shared" si="14"/>
        <v>0</v>
      </c>
      <c r="I54" s="57">
        <v>0</v>
      </c>
      <c r="J54" s="220">
        <f>H54*0.05</f>
        <v>0</v>
      </c>
      <c r="K54" s="192">
        <f>J54+I54+H54</f>
        <v>0</v>
      </c>
      <c r="L54" s="193">
        <f>F54*E54</f>
        <v>0</v>
      </c>
      <c r="M54" s="68">
        <f t="shared" si="11"/>
        <v>0</v>
      </c>
      <c r="N54" s="68">
        <f>ROUND(I54*E54,2)</f>
        <v>0</v>
      </c>
      <c r="O54" s="68">
        <f t="shared" si="12"/>
        <v>0</v>
      </c>
      <c r="P54" s="71">
        <f>SUM(M54+N54+O54)</f>
        <v>0</v>
      </c>
      <c r="R54" s="57">
        <v>0.22</v>
      </c>
    </row>
    <row r="55" spans="1:18" ht="24.95" customHeight="1">
      <c r="A55" s="60"/>
      <c r="B55" s="190"/>
      <c r="C55" s="204" t="s">
        <v>214</v>
      </c>
      <c r="D55" s="280" t="s">
        <v>8</v>
      </c>
      <c r="E55" s="197">
        <v>351</v>
      </c>
      <c r="F55" s="303"/>
      <c r="G55" s="163"/>
      <c r="H55" s="68"/>
      <c r="I55" s="57">
        <v>0</v>
      </c>
      <c r="J55" s="220">
        <f>H55*0.05</f>
        <v>0</v>
      </c>
      <c r="K55" s="192">
        <f>J55+I55+H55</f>
        <v>0</v>
      </c>
      <c r="L55" s="193">
        <f>F55*E55</f>
        <v>0</v>
      </c>
      <c r="M55" s="68">
        <f>ROUND(H55*E55,2)</f>
        <v>0</v>
      </c>
      <c r="N55" s="68">
        <f>ROUND(I55*E55,2)</f>
        <v>0</v>
      </c>
      <c r="O55" s="68">
        <f>ROUND(J55*E55,2)</f>
        <v>0</v>
      </c>
      <c r="P55" s="71">
        <f>SUM(M55+N55+O55)</f>
        <v>0</v>
      </c>
      <c r="R55" s="57">
        <v>0.79</v>
      </c>
    </row>
    <row r="56" spans="1:18" ht="24.95" customHeight="1">
      <c r="A56" s="60"/>
      <c r="B56" s="190"/>
      <c r="C56" s="210" t="s">
        <v>112</v>
      </c>
      <c r="D56" s="201" t="s">
        <v>4</v>
      </c>
      <c r="E56" s="133">
        <v>1</v>
      </c>
      <c r="F56" s="211"/>
      <c r="G56" s="293"/>
      <c r="H56" s="282">
        <f t="shared" si="14"/>
        <v>0</v>
      </c>
      <c r="I56" s="57">
        <f>R56*1.05</f>
        <v>0</v>
      </c>
      <c r="J56" s="220">
        <f>H56*0.05</f>
        <v>0</v>
      </c>
      <c r="K56" s="192">
        <f>J56+I56+H56</f>
        <v>0</v>
      </c>
      <c r="L56" s="193">
        <f>F56*E56</f>
        <v>0</v>
      </c>
      <c r="M56" s="68">
        <f>ROUND(H56*E56,2)</f>
        <v>0</v>
      </c>
      <c r="N56" s="68">
        <f>ROUND(I56*E56,2)</f>
        <v>0</v>
      </c>
      <c r="O56" s="68">
        <f>ROUND(J56*E56,2)</f>
        <v>0</v>
      </c>
      <c r="P56" s="71">
        <f>SUM(M56+N56+O56)</f>
        <v>0</v>
      </c>
      <c r="R56" s="282"/>
    </row>
    <row r="57" spans="1:18" ht="24.95" customHeight="1">
      <c r="A57" s="60"/>
      <c r="B57" s="190"/>
      <c r="C57" s="200" t="s">
        <v>113</v>
      </c>
      <c r="D57" s="201" t="s">
        <v>141</v>
      </c>
      <c r="E57" s="59">
        <f>E48*8</f>
        <v>627.20000000000005</v>
      </c>
      <c r="F57" s="282"/>
      <c r="G57" s="294"/>
      <c r="H57" s="282">
        <f t="shared" si="14"/>
        <v>0</v>
      </c>
      <c r="I57" s="57">
        <f>R57*1.05</f>
        <v>0</v>
      </c>
      <c r="J57" s="164">
        <f>H57*0.03</f>
        <v>0</v>
      </c>
      <c r="K57" s="305">
        <f t="shared" ref="K57:K62" si="22">SUM(H57:J57)</f>
        <v>0</v>
      </c>
      <c r="L57" s="282">
        <f t="shared" ref="L57:L62" si="23">E57*F57</f>
        <v>0</v>
      </c>
      <c r="M57" s="282">
        <f t="shared" si="11"/>
        <v>0</v>
      </c>
      <c r="N57" s="282">
        <f t="shared" ref="N57:N62" si="24">ROUND(E57*I57,2)</f>
        <v>0</v>
      </c>
      <c r="O57" s="282">
        <f t="shared" si="12"/>
        <v>0</v>
      </c>
      <c r="P57" s="305">
        <f t="shared" ref="P57:P62" si="25">(M57+N57+O57)</f>
        <v>0</v>
      </c>
      <c r="R57" s="282"/>
    </row>
    <row r="58" spans="1:18" ht="24.95" customHeight="1">
      <c r="A58" s="60">
        <v>16</v>
      </c>
      <c r="B58" s="47" t="s">
        <v>109</v>
      </c>
      <c r="C58" s="295" t="s">
        <v>209</v>
      </c>
      <c r="D58" s="191" t="s">
        <v>9</v>
      </c>
      <c r="E58" s="197">
        <v>8.4</v>
      </c>
      <c r="F58" s="164">
        <v>0</v>
      </c>
      <c r="G58" s="293">
        <v>0</v>
      </c>
      <c r="H58" s="282">
        <f t="shared" si="14"/>
        <v>0</v>
      </c>
      <c r="I58" s="57">
        <f>R58*1.05</f>
        <v>0</v>
      </c>
      <c r="J58" s="164">
        <f>H58*0.03</f>
        <v>0</v>
      </c>
      <c r="K58" s="305">
        <f t="shared" si="22"/>
        <v>0</v>
      </c>
      <c r="L58" s="282">
        <f t="shared" si="23"/>
        <v>0</v>
      </c>
      <c r="M58" s="282">
        <f t="shared" si="11"/>
        <v>0</v>
      </c>
      <c r="N58" s="282">
        <f t="shared" si="24"/>
        <v>0</v>
      </c>
      <c r="O58" s="282">
        <f t="shared" si="12"/>
        <v>0</v>
      </c>
      <c r="P58" s="305">
        <f t="shared" si="25"/>
        <v>0</v>
      </c>
      <c r="R58" s="164"/>
    </row>
    <row r="59" spans="1:18" ht="24.95" customHeight="1">
      <c r="A59" s="60"/>
      <c r="B59" s="190"/>
      <c r="C59" s="204" t="s">
        <v>215</v>
      </c>
      <c r="D59" s="242" t="s">
        <v>9</v>
      </c>
      <c r="E59" s="286">
        <f>E58*1.05</f>
        <v>8.82</v>
      </c>
      <c r="F59" s="282"/>
      <c r="G59" s="294"/>
      <c r="H59" s="202">
        <f>ROUND(F59*G59,2)</f>
        <v>0</v>
      </c>
      <c r="I59" s="57">
        <v>0</v>
      </c>
      <c r="J59" s="34">
        <f>H59*0.03</f>
        <v>0</v>
      </c>
      <c r="K59" s="72">
        <f t="shared" si="22"/>
        <v>0</v>
      </c>
      <c r="L59" s="202">
        <f t="shared" si="23"/>
        <v>0</v>
      </c>
      <c r="M59" s="202">
        <f>ROUND(H59*E59,2)</f>
        <v>0</v>
      </c>
      <c r="N59" s="202">
        <f t="shared" si="24"/>
        <v>0</v>
      </c>
      <c r="O59" s="202">
        <f>ROUND(J59*E59,2)</f>
        <v>0</v>
      </c>
      <c r="P59" s="72">
        <f t="shared" si="25"/>
        <v>0</v>
      </c>
      <c r="Q59" s="129"/>
      <c r="R59" s="202">
        <v>65</v>
      </c>
    </row>
    <row r="60" spans="1:18" ht="24.95" customHeight="1">
      <c r="A60" s="60"/>
      <c r="B60" s="47"/>
      <c r="C60" s="289" t="s">
        <v>205</v>
      </c>
      <c r="D60" s="290" t="s">
        <v>689</v>
      </c>
      <c r="E60" s="296">
        <f>E58/7</f>
        <v>1.2</v>
      </c>
      <c r="F60" s="282"/>
      <c r="G60" s="294"/>
      <c r="H60" s="282">
        <f t="shared" si="14"/>
        <v>0</v>
      </c>
      <c r="I60" s="57">
        <f>R60*1.05</f>
        <v>0</v>
      </c>
      <c r="J60" s="164">
        <v>0</v>
      </c>
      <c r="K60" s="305">
        <f t="shared" si="22"/>
        <v>0</v>
      </c>
      <c r="L60" s="282">
        <f t="shared" si="23"/>
        <v>0</v>
      </c>
      <c r="M60" s="282">
        <f t="shared" si="11"/>
        <v>0</v>
      </c>
      <c r="N60" s="282">
        <f t="shared" si="24"/>
        <v>0</v>
      </c>
      <c r="O60" s="282">
        <f t="shared" si="12"/>
        <v>0</v>
      </c>
      <c r="P60" s="305">
        <f t="shared" si="25"/>
        <v>0</v>
      </c>
      <c r="R60" s="282"/>
    </row>
    <row r="61" spans="1:18" ht="24.95" customHeight="1">
      <c r="A61" s="60"/>
      <c r="B61" s="47"/>
      <c r="C61" s="289" t="s">
        <v>207</v>
      </c>
      <c r="D61" s="290" t="s">
        <v>689</v>
      </c>
      <c r="E61" s="296">
        <v>1</v>
      </c>
      <c r="F61" s="282"/>
      <c r="G61" s="294"/>
      <c r="H61" s="282">
        <f t="shared" si="14"/>
        <v>0</v>
      </c>
      <c r="I61" s="57">
        <f>R61*1.05</f>
        <v>0</v>
      </c>
      <c r="J61" s="164">
        <v>0</v>
      </c>
      <c r="K61" s="305">
        <f t="shared" si="22"/>
        <v>0</v>
      </c>
      <c r="L61" s="282">
        <f t="shared" si="23"/>
        <v>0</v>
      </c>
      <c r="M61" s="282">
        <f t="shared" si="11"/>
        <v>0</v>
      </c>
      <c r="N61" s="282">
        <f t="shared" si="24"/>
        <v>0</v>
      </c>
      <c r="O61" s="282">
        <f t="shared" si="12"/>
        <v>0</v>
      </c>
      <c r="P61" s="305">
        <f t="shared" si="25"/>
        <v>0</v>
      </c>
      <c r="R61" s="282"/>
    </row>
    <row r="62" spans="1:18" s="245" customFormat="1" ht="24.95" customHeight="1">
      <c r="A62" s="47">
        <v>17</v>
      </c>
      <c r="B62" s="47" t="s">
        <v>109</v>
      </c>
      <c r="C62" s="236" t="s">
        <v>218</v>
      </c>
      <c r="D62" s="266" t="s">
        <v>141</v>
      </c>
      <c r="E62" s="278">
        <v>14</v>
      </c>
      <c r="F62" s="68">
        <v>0</v>
      </c>
      <c r="G62" s="293">
        <v>0</v>
      </c>
      <c r="H62" s="68">
        <f t="shared" si="14"/>
        <v>0</v>
      </c>
      <c r="I62" s="57">
        <f>R62*1.05</f>
        <v>0</v>
      </c>
      <c r="J62" s="163">
        <f>H62*0.03</f>
        <v>0</v>
      </c>
      <c r="K62" s="305">
        <f t="shared" si="22"/>
        <v>0</v>
      </c>
      <c r="L62" s="294">
        <f t="shared" si="23"/>
        <v>0</v>
      </c>
      <c r="M62" s="294">
        <f t="shared" si="11"/>
        <v>0</v>
      </c>
      <c r="N62" s="294">
        <f t="shared" si="24"/>
        <v>0</v>
      </c>
      <c r="O62" s="294">
        <f t="shared" si="12"/>
        <v>0</v>
      </c>
      <c r="P62" s="305">
        <f t="shared" si="25"/>
        <v>0</v>
      </c>
      <c r="R62" s="304"/>
    </row>
    <row r="63" spans="1:18" ht="27.75" customHeight="1">
      <c r="A63" s="60">
        <v>18</v>
      </c>
      <c r="B63" s="47" t="s">
        <v>109</v>
      </c>
      <c r="C63" s="217" t="s">
        <v>219</v>
      </c>
      <c r="D63" s="201" t="s">
        <v>9</v>
      </c>
      <c r="E63" s="133">
        <v>32</v>
      </c>
      <c r="F63" s="282">
        <v>0</v>
      </c>
      <c r="G63" s="293">
        <v>0</v>
      </c>
      <c r="H63" s="282">
        <f t="shared" si="14"/>
        <v>0</v>
      </c>
      <c r="I63" s="57"/>
      <c r="J63" s="164">
        <f>H63*0.03</f>
        <v>0</v>
      </c>
      <c r="K63" s="305">
        <f t="shared" ref="K63:K68" si="26">SUM(H63:J63)</f>
        <v>0</v>
      </c>
      <c r="L63" s="282">
        <f t="shared" ref="L63:L68" si="27">E63*F63</f>
        <v>0</v>
      </c>
      <c r="M63" s="282">
        <f t="shared" si="11"/>
        <v>0</v>
      </c>
      <c r="N63" s="282">
        <f t="shared" ref="N63:N68" si="28">ROUND(E63*I63,2)</f>
        <v>0</v>
      </c>
      <c r="O63" s="282">
        <f t="shared" ref="O63:O68" si="29">ROUND(J63*E63,2)</f>
        <v>0</v>
      </c>
      <c r="P63" s="305">
        <f t="shared" ref="P63:P68" si="30">(M63+N63+O63)</f>
        <v>0</v>
      </c>
      <c r="R63" s="143"/>
    </row>
    <row r="64" spans="1:18" ht="24.95" customHeight="1">
      <c r="A64" s="60"/>
      <c r="B64" s="190"/>
      <c r="C64" s="200" t="s">
        <v>210</v>
      </c>
      <c r="D64" s="201" t="s">
        <v>9</v>
      </c>
      <c r="E64" s="133">
        <f>E63*1.1</f>
        <v>35.200000000000003</v>
      </c>
      <c r="F64" s="282"/>
      <c r="G64" s="294"/>
      <c r="H64" s="282">
        <f t="shared" si="14"/>
        <v>0</v>
      </c>
      <c r="I64" s="57">
        <v>0</v>
      </c>
      <c r="J64" s="164">
        <f>H64*0.03</f>
        <v>0</v>
      </c>
      <c r="K64" s="305">
        <f t="shared" si="26"/>
        <v>0</v>
      </c>
      <c r="L64" s="282">
        <f t="shared" si="27"/>
        <v>0</v>
      </c>
      <c r="M64" s="282">
        <f t="shared" si="11"/>
        <v>0</v>
      </c>
      <c r="N64" s="282">
        <f t="shared" si="28"/>
        <v>0</v>
      </c>
      <c r="O64" s="282">
        <f t="shared" si="29"/>
        <v>0</v>
      </c>
      <c r="P64" s="305">
        <f t="shared" si="30"/>
        <v>0</v>
      </c>
      <c r="R64" s="143">
        <v>13.6</v>
      </c>
    </row>
    <row r="65" spans="1:18" ht="24.95" customHeight="1">
      <c r="A65" s="60"/>
      <c r="B65" s="190"/>
      <c r="C65" s="200" t="s">
        <v>107</v>
      </c>
      <c r="D65" s="201" t="s">
        <v>689</v>
      </c>
      <c r="E65" s="59">
        <v>8</v>
      </c>
      <c r="F65" s="282"/>
      <c r="G65" s="294"/>
      <c r="H65" s="282">
        <f t="shared" si="14"/>
        <v>0</v>
      </c>
      <c r="I65" s="282"/>
      <c r="J65" s="164">
        <v>0</v>
      </c>
      <c r="K65" s="305">
        <f t="shared" si="26"/>
        <v>0</v>
      </c>
      <c r="L65" s="282">
        <f t="shared" si="27"/>
        <v>0</v>
      </c>
      <c r="M65" s="282">
        <f t="shared" si="11"/>
        <v>0</v>
      </c>
      <c r="N65" s="282">
        <f t="shared" si="28"/>
        <v>0</v>
      </c>
      <c r="O65" s="282">
        <f t="shared" si="29"/>
        <v>0</v>
      </c>
      <c r="P65" s="305">
        <f t="shared" si="30"/>
        <v>0</v>
      </c>
      <c r="R65" s="143"/>
    </row>
    <row r="66" spans="1:18" ht="24.95" customHeight="1">
      <c r="A66" s="60">
        <v>19</v>
      </c>
      <c r="B66" s="47" t="s">
        <v>211</v>
      </c>
      <c r="C66" s="217" t="s">
        <v>220</v>
      </c>
      <c r="D66" s="201" t="s">
        <v>9</v>
      </c>
      <c r="E66" s="133">
        <v>49</v>
      </c>
      <c r="F66" s="282">
        <v>0</v>
      </c>
      <c r="G66" s="293">
        <v>0</v>
      </c>
      <c r="H66" s="282">
        <f t="shared" si="14"/>
        <v>0</v>
      </c>
      <c r="I66" s="282"/>
      <c r="J66" s="164">
        <f>H66*0.03</f>
        <v>0</v>
      </c>
      <c r="K66" s="305">
        <f t="shared" si="26"/>
        <v>0</v>
      </c>
      <c r="L66" s="282">
        <f t="shared" si="27"/>
        <v>0</v>
      </c>
      <c r="M66" s="282">
        <f>ROUND(H66*E66,2)</f>
        <v>0</v>
      </c>
      <c r="N66" s="282">
        <f t="shared" si="28"/>
        <v>0</v>
      </c>
      <c r="O66" s="282">
        <f t="shared" si="29"/>
        <v>0</v>
      </c>
      <c r="P66" s="305">
        <f t="shared" si="30"/>
        <v>0</v>
      </c>
      <c r="R66" s="143"/>
    </row>
    <row r="67" spans="1:18" ht="24.95" customHeight="1">
      <c r="A67" s="60"/>
      <c r="B67" s="190"/>
      <c r="C67" s="200" t="s">
        <v>221</v>
      </c>
      <c r="D67" s="201" t="s">
        <v>9</v>
      </c>
      <c r="E67" s="133">
        <f>E66*1.1</f>
        <v>53.900000000000006</v>
      </c>
      <c r="F67" s="282"/>
      <c r="G67" s="294"/>
      <c r="H67" s="282">
        <f t="shared" si="14"/>
        <v>0</v>
      </c>
      <c r="I67" s="57">
        <v>0</v>
      </c>
      <c r="J67" s="164">
        <f>H67*0.03</f>
        <v>0</v>
      </c>
      <c r="K67" s="305">
        <f t="shared" si="26"/>
        <v>0</v>
      </c>
      <c r="L67" s="282">
        <f t="shared" si="27"/>
        <v>0</v>
      </c>
      <c r="M67" s="282">
        <f>ROUND(H67*E67,2)</f>
        <v>0</v>
      </c>
      <c r="N67" s="282">
        <f t="shared" si="28"/>
        <v>0</v>
      </c>
      <c r="O67" s="282">
        <f t="shared" si="29"/>
        <v>0</v>
      </c>
      <c r="P67" s="305">
        <f t="shared" si="30"/>
        <v>0</v>
      </c>
      <c r="R67" s="143">
        <v>9.8000000000000007</v>
      </c>
    </row>
    <row r="68" spans="1:18" ht="24.95" customHeight="1">
      <c r="A68" s="60"/>
      <c r="B68" s="190"/>
      <c r="C68" s="200" t="s">
        <v>107</v>
      </c>
      <c r="D68" s="201" t="s">
        <v>689</v>
      </c>
      <c r="E68" s="59">
        <v>8</v>
      </c>
      <c r="F68" s="282"/>
      <c r="G68" s="294"/>
      <c r="H68" s="282">
        <f>ROUND(F68*G68,2)</f>
        <v>0</v>
      </c>
      <c r="I68" s="282"/>
      <c r="J68" s="164">
        <v>0</v>
      </c>
      <c r="K68" s="305">
        <f t="shared" si="26"/>
        <v>0</v>
      </c>
      <c r="L68" s="282">
        <f t="shared" si="27"/>
        <v>0</v>
      </c>
      <c r="M68" s="282">
        <f>ROUND(H68*E68,2)</f>
        <v>0</v>
      </c>
      <c r="N68" s="282">
        <f t="shared" si="28"/>
        <v>0</v>
      </c>
      <c r="O68" s="282">
        <f t="shared" si="29"/>
        <v>0</v>
      </c>
      <c r="P68" s="305">
        <f t="shared" si="30"/>
        <v>0</v>
      </c>
      <c r="R68" s="143"/>
    </row>
    <row r="69" spans="1:18" ht="24.95" customHeight="1">
      <c r="A69" s="60">
        <v>20</v>
      </c>
      <c r="B69" s="47" t="s">
        <v>211</v>
      </c>
      <c r="C69" s="297" t="s">
        <v>212</v>
      </c>
      <c r="D69" s="191" t="s">
        <v>7</v>
      </c>
      <c r="E69" s="281">
        <v>80.5</v>
      </c>
      <c r="F69" s="164">
        <v>0</v>
      </c>
      <c r="G69" s="293">
        <v>0</v>
      </c>
      <c r="H69" s="282">
        <f t="shared" si="14"/>
        <v>0</v>
      </c>
      <c r="I69" s="34"/>
      <c r="J69" s="164">
        <f>H69*0.03</f>
        <v>0</v>
      </c>
      <c r="K69" s="192">
        <f>J69+I69+H69</f>
        <v>0</v>
      </c>
      <c r="L69" s="193">
        <f>F69*E69</f>
        <v>0</v>
      </c>
      <c r="M69" s="68">
        <f t="shared" si="11"/>
        <v>0</v>
      </c>
      <c r="N69" s="68">
        <f>ROUND(I69*E69,2)</f>
        <v>0</v>
      </c>
      <c r="O69" s="68">
        <f t="shared" ref="O69:O82" si="31">ROUND(J69*E69,2)</f>
        <v>0</v>
      </c>
      <c r="P69" s="71">
        <f>SUM(M69+N69+O69)</f>
        <v>0</v>
      </c>
      <c r="R69" s="143"/>
    </row>
    <row r="70" spans="1:18" ht="24.95" customHeight="1">
      <c r="A70" s="60"/>
      <c r="B70" s="213"/>
      <c r="C70" s="204" t="s">
        <v>222</v>
      </c>
      <c r="D70" s="196" t="s">
        <v>7</v>
      </c>
      <c r="E70" s="197">
        <f>E69*1.05</f>
        <v>84.525000000000006</v>
      </c>
      <c r="F70" s="34"/>
      <c r="G70" s="34"/>
      <c r="H70" s="68"/>
      <c r="I70" s="57">
        <v>0</v>
      </c>
      <c r="J70" s="164">
        <f>H70*0.03</f>
        <v>0</v>
      </c>
      <c r="K70" s="198">
        <f>J70+I70+H70</f>
        <v>0</v>
      </c>
      <c r="L70" s="199">
        <f>F70*E70</f>
        <v>0</v>
      </c>
      <c r="M70" s="68">
        <f t="shared" si="11"/>
        <v>0</v>
      </c>
      <c r="N70" s="68">
        <f>ROUND(I70*E70,2)</f>
        <v>0</v>
      </c>
      <c r="O70" s="68">
        <f t="shared" si="31"/>
        <v>0</v>
      </c>
      <c r="P70" s="71">
        <f>SUM(M70+N70+O70)</f>
        <v>0</v>
      </c>
      <c r="R70" s="143">
        <v>8.67</v>
      </c>
    </row>
    <row r="71" spans="1:18" ht="24.95" customHeight="1">
      <c r="A71" s="60">
        <v>21</v>
      </c>
      <c r="B71" s="47" t="s">
        <v>211</v>
      </c>
      <c r="C71" s="195" t="s">
        <v>223</v>
      </c>
      <c r="D71" s="196" t="s">
        <v>7</v>
      </c>
      <c r="E71" s="197">
        <v>80.5</v>
      </c>
      <c r="F71" s="307">
        <v>0</v>
      </c>
      <c r="G71" s="34">
        <v>0</v>
      </c>
      <c r="H71" s="68">
        <v>0</v>
      </c>
      <c r="I71" s="57"/>
      <c r="J71" s="164">
        <f>H71*0.03</f>
        <v>0</v>
      </c>
      <c r="K71" s="198">
        <f>J71+I71+H71</f>
        <v>0</v>
      </c>
      <c r="L71" s="199">
        <f>F71*E71</f>
        <v>0</v>
      </c>
      <c r="M71" s="68">
        <f>ROUND(H71*E71,2)</f>
        <v>0</v>
      </c>
      <c r="N71" s="68">
        <f>ROUND(I71*E71,2)</f>
        <v>0</v>
      </c>
      <c r="O71" s="68">
        <f>ROUND(J71*E71,2)</f>
        <v>0</v>
      </c>
      <c r="P71" s="71">
        <f>SUM(M71+N71+O71)</f>
        <v>0</v>
      </c>
      <c r="R71" s="143"/>
    </row>
    <row r="72" spans="1:18" ht="24.95" customHeight="1">
      <c r="A72" s="60"/>
      <c r="B72" s="209"/>
      <c r="C72" s="204" t="s">
        <v>224</v>
      </c>
      <c r="D72" s="196" t="s">
        <v>7</v>
      </c>
      <c r="E72" s="197">
        <f>E71*1.15</f>
        <v>92.574999999999989</v>
      </c>
      <c r="F72" s="307"/>
      <c r="G72" s="34"/>
      <c r="H72" s="68"/>
      <c r="I72" s="57">
        <v>0</v>
      </c>
      <c r="J72" s="164">
        <f>H72*0.03</f>
        <v>0</v>
      </c>
      <c r="K72" s="198">
        <f>J72+I72+H72</f>
        <v>0</v>
      </c>
      <c r="L72" s="199">
        <f>F72*E72</f>
        <v>0</v>
      </c>
      <c r="M72" s="68">
        <f>ROUND(H72*E72,2)</f>
        <v>0</v>
      </c>
      <c r="N72" s="68">
        <f>ROUND(I72*E72,2)</f>
        <v>0</v>
      </c>
      <c r="O72" s="68">
        <f>ROUND(J72*E72,2)</f>
        <v>0</v>
      </c>
      <c r="P72" s="71">
        <f>SUM(M72+N72+O72)</f>
        <v>0</v>
      </c>
      <c r="R72" s="143">
        <v>0.5</v>
      </c>
    </row>
    <row r="73" spans="1:18" ht="29.25" customHeight="1">
      <c r="A73" s="60">
        <v>22</v>
      </c>
      <c r="B73" s="190" t="s">
        <v>109</v>
      </c>
      <c r="C73" s="291" t="s">
        <v>303</v>
      </c>
      <c r="D73" s="201" t="s">
        <v>92</v>
      </c>
      <c r="E73" s="133">
        <v>12</v>
      </c>
      <c r="F73" s="282">
        <v>0</v>
      </c>
      <c r="G73" s="293">
        <v>0</v>
      </c>
      <c r="H73" s="282">
        <f t="shared" si="14"/>
        <v>0</v>
      </c>
      <c r="I73" s="57"/>
      <c r="J73" s="164">
        <f t="shared" ref="J73:J79" si="32">H73*0.03</f>
        <v>0</v>
      </c>
      <c r="K73" s="305">
        <f t="shared" ref="K73:K82" si="33">SUM(H73:J73)</f>
        <v>0</v>
      </c>
      <c r="L73" s="282">
        <f t="shared" ref="L73:L82" si="34">E73*F73</f>
        <v>0</v>
      </c>
      <c r="M73" s="282">
        <f t="shared" si="11"/>
        <v>0</v>
      </c>
      <c r="N73" s="282">
        <f>ROUND(E73*I73,2)</f>
        <v>0</v>
      </c>
      <c r="O73" s="282">
        <f t="shared" si="31"/>
        <v>0</v>
      </c>
      <c r="P73" s="305">
        <f t="shared" ref="P73:P82" si="35">(M73+N73+O73)</f>
        <v>0</v>
      </c>
      <c r="R73" s="143"/>
    </row>
    <row r="74" spans="1:18" ht="24.95" customHeight="1">
      <c r="A74" s="60"/>
      <c r="B74" s="190"/>
      <c r="C74" s="200" t="s">
        <v>110</v>
      </c>
      <c r="D74" s="201" t="s">
        <v>7</v>
      </c>
      <c r="E74" s="133">
        <f>E73*1.1</f>
        <v>13.200000000000001</v>
      </c>
      <c r="F74" s="282"/>
      <c r="G74" s="282"/>
      <c r="H74" s="282">
        <f t="shared" si="14"/>
        <v>0</v>
      </c>
      <c r="I74" s="57">
        <v>0</v>
      </c>
      <c r="J74" s="164">
        <f t="shared" si="32"/>
        <v>0</v>
      </c>
      <c r="K74" s="305">
        <f t="shared" si="33"/>
        <v>0</v>
      </c>
      <c r="L74" s="282">
        <f t="shared" si="34"/>
        <v>0</v>
      </c>
      <c r="M74" s="282">
        <f t="shared" si="11"/>
        <v>0</v>
      </c>
      <c r="N74" s="282">
        <f t="shared" ref="N74:N105" si="36">ROUND(E74*I74,2)</f>
        <v>0</v>
      </c>
      <c r="O74" s="282">
        <f t="shared" si="31"/>
        <v>0</v>
      </c>
      <c r="P74" s="305">
        <f t="shared" si="35"/>
        <v>0</v>
      </c>
      <c r="R74" s="143">
        <v>11.32</v>
      </c>
    </row>
    <row r="75" spans="1:18" ht="24.95" customHeight="1">
      <c r="A75" s="60"/>
      <c r="B75" s="190"/>
      <c r="C75" s="203" t="s">
        <v>111</v>
      </c>
      <c r="D75" s="201" t="s">
        <v>9</v>
      </c>
      <c r="E75" s="133">
        <v>0.5</v>
      </c>
      <c r="F75" s="282"/>
      <c r="G75" s="282"/>
      <c r="H75" s="282">
        <f t="shared" si="14"/>
        <v>0</v>
      </c>
      <c r="I75" s="57">
        <v>0</v>
      </c>
      <c r="J75" s="164">
        <f t="shared" si="32"/>
        <v>0</v>
      </c>
      <c r="K75" s="305">
        <f t="shared" si="33"/>
        <v>0</v>
      </c>
      <c r="L75" s="282">
        <f t="shared" si="34"/>
        <v>0</v>
      </c>
      <c r="M75" s="282">
        <f t="shared" si="11"/>
        <v>0</v>
      </c>
      <c r="N75" s="282">
        <f t="shared" si="36"/>
        <v>0</v>
      </c>
      <c r="O75" s="282">
        <f t="shared" si="31"/>
        <v>0</v>
      </c>
      <c r="P75" s="305">
        <f t="shared" si="35"/>
        <v>0</v>
      </c>
      <c r="R75" s="143">
        <v>139</v>
      </c>
    </row>
    <row r="76" spans="1:18" ht="24.95" customHeight="1">
      <c r="A76" s="60"/>
      <c r="B76" s="190"/>
      <c r="C76" s="204" t="s">
        <v>78</v>
      </c>
      <c r="D76" s="290" t="s">
        <v>4</v>
      </c>
      <c r="E76" s="292">
        <f>E73*0.15</f>
        <v>1.7999999999999998</v>
      </c>
      <c r="F76" s="282"/>
      <c r="G76" s="282"/>
      <c r="H76" s="282">
        <f t="shared" si="14"/>
        <v>0</v>
      </c>
      <c r="I76" s="57">
        <v>0</v>
      </c>
      <c r="J76" s="164">
        <f t="shared" si="32"/>
        <v>0</v>
      </c>
      <c r="K76" s="305">
        <f t="shared" si="33"/>
        <v>0</v>
      </c>
      <c r="L76" s="282">
        <f t="shared" si="34"/>
        <v>0</v>
      </c>
      <c r="M76" s="282">
        <f t="shared" si="11"/>
        <v>0</v>
      </c>
      <c r="N76" s="282">
        <f t="shared" si="36"/>
        <v>0</v>
      </c>
      <c r="O76" s="282">
        <f t="shared" si="31"/>
        <v>0</v>
      </c>
      <c r="P76" s="305">
        <f t="shared" si="35"/>
        <v>0</v>
      </c>
      <c r="R76" s="143">
        <v>1.19</v>
      </c>
    </row>
    <row r="77" spans="1:18" ht="24.95" customHeight="1">
      <c r="A77" s="60"/>
      <c r="B77" s="190"/>
      <c r="C77" s="200" t="s">
        <v>54</v>
      </c>
      <c r="D77" s="206" t="s">
        <v>141</v>
      </c>
      <c r="E77" s="133">
        <f>E73*15</f>
        <v>180</v>
      </c>
      <c r="F77" s="282"/>
      <c r="G77" s="282"/>
      <c r="H77" s="282">
        <f t="shared" si="14"/>
        <v>0</v>
      </c>
      <c r="I77" s="57">
        <v>0</v>
      </c>
      <c r="J77" s="164">
        <f t="shared" si="32"/>
        <v>0</v>
      </c>
      <c r="K77" s="305">
        <f t="shared" si="33"/>
        <v>0</v>
      </c>
      <c r="L77" s="282">
        <f t="shared" si="34"/>
        <v>0</v>
      </c>
      <c r="M77" s="282">
        <f t="shared" si="11"/>
        <v>0</v>
      </c>
      <c r="N77" s="282">
        <f t="shared" si="36"/>
        <v>0</v>
      </c>
      <c r="O77" s="282">
        <f t="shared" si="31"/>
        <v>0</v>
      </c>
      <c r="P77" s="305">
        <f t="shared" si="35"/>
        <v>0</v>
      </c>
      <c r="R77" s="143">
        <v>0.04</v>
      </c>
    </row>
    <row r="78" spans="1:18" ht="24.95" customHeight="1">
      <c r="A78" s="60">
        <v>23</v>
      </c>
      <c r="B78" s="47" t="s">
        <v>109</v>
      </c>
      <c r="C78" s="298" t="s">
        <v>213</v>
      </c>
      <c r="D78" s="280" t="s">
        <v>9</v>
      </c>
      <c r="E78" s="197">
        <v>26</v>
      </c>
      <c r="F78" s="34">
        <v>0</v>
      </c>
      <c r="G78" s="293">
        <v>0</v>
      </c>
      <c r="H78" s="68">
        <v>0</v>
      </c>
      <c r="I78" s="57"/>
      <c r="J78" s="164">
        <f t="shared" si="32"/>
        <v>0</v>
      </c>
      <c r="K78" s="305">
        <f t="shared" si="33"/>
        <v>0</v>
      </c>
      <c r="L78" s="282">
        <f t="shared" si="34"/>
        <v>0</v>
      </c>
      <c r="M78" s="282">
        <f t="shared" si="11"/>
        <v>0</v>
      </c>
      <c r="N78" s="282">
        <f t="shared" si="36"/>
        <v>0</v>
      </c>
      <c r="O78" s="282">
        <f t="shared" si="31"/>
        <v>0</v>
      </c>
      <c r="P78" s="305">
        <f t="shared" si="35"/>
        <v>0</v>
      </c>
      <c r="R78" s="143"/>
    </row>
    <row r="79" spans="1:18" ht="24.95" customHeight="1">
      <c r="A79" s="60"/>
      <c r="B79" s="190"/>
      <c r="C79" s="285" t="s">
        <v>225</v>
      </c>
      <c r="D79" s="242" t="s">
        <v>9</v>
      </c>
      <c r="E79" s="286">
        <f>E78*1.05</f>
        <v>27.3</v>
      </c>
      <c r="F79" s="282"/>
      <c r="G79" s="294"/>
      <c r="H79" s="68">
        <f t="shared" si="14"/>
        <v>0</v>
      </c>
      <c r="I79" s="57">
        <v>0</v>
      </c>
      <c r="J79" s="164">
        <f t="shared" si="32"/>
        <v>0</v>
      </c>
      <c r="K79" s="305">
        <f t="shared" si="33"/>
        <v>0</v>
      </c>
      <c r="L79" s="282">
        <f t="shared" si="34"/>
        <v>0</v>
      </c>
      <c r="M79" s="282">
        <f t="shared" si="11"/>
        <v>0</v>
      </c>
      <c r="N79" s="282">
        <f t="shared" si="36"/>
        <v>0</v>
      </c>
      <c r="O79" s="282">
        <f t="shared" si="31"/>
        <v>0</v>
      </c>
      <c r="P79" s="305">
        <f t="shared" si="35"/>
        <v>0</v>
      </c>
      <c r="R79" s="143">
        <v>84</v>
      </c>
    </row>
    <row r="80" spans="1:18" ht="24.95" customHeight="1">
      <c r="A80" s="60"/>
      <c r="B80" s="47"/>
      <c r="C80" s="289" t="s">
        <v>205</v>
      </c>
      <c r="D80" s="290" t="s">
        <v>206</v>
      </c>
      <c r="E80" s="292">
        <f>E78/7</f>
        <v>3.7142857142857144</v>
      </c>
      <c r="F80" s="282"/>
      <c r="G80" s="294"/>
      <c r="H80" s="68">
        <f t="shared" si="14"/>
        <v>0</v>
      </c>
      <c r="I80" s="282"/>
      <c r="J80" s="164">
        <v>0</v>
      </c>
      <c r="K80" s="305">
        <f t="shared" si="33"/>
        <v>0</v>
      </c>
      <c r="L80" s="282">
        <f t="shared" si="34"/>
        <v>0</v>
      </c>
      <c r="M80" s="282">
        <f t="shared" si="11"/>
        <v>0</v>
      </c>
      <c r="N80" s="282">
        <f t="shared" si="36"/>
        <v>0</v>
      </c>
      <c r="O80" s="282">
        <f t="shared" si="31"/>
        <v>0</v>
      </c>
      <c r="P80" s="305">
        <f t="shared" si="35"/>
        <v>0</v>
      </c>
      <c r="R80" s="143"/>
    </row>
    <row r="81" spans="1:18" ht="24.95" customHeight="1">
      <c r="A81" s="60"/>
      <c r="B81" s="47"/>
      <c r="C81" s="289" t="s">
        <v>207</v>
      </c>
      <c r="D81" s="290" t="s">
        <v>689</v>
      </c>
      <c r="E81" s="292">
        <v>3</v>
      </c>
      <c r="F81" s="282"/>
      <c r="G81" s="294"/>
      <c r="H81" s="68">
        <f t="shared" si="14"/>
        <v>0</v>
      </c>
      <c r="I81" s="282"/>
      <c r="J81" s="164">
        <v>0</v>
      </c>
      <c r="K81" s="305">
        <f t="shared" si="33"/>
        <v>0</v>
      </c>
      <c r="L81" s="282">
        <f t="shared" si="34"/>
        <v>0</v>
      </c>
      <c r="M81" s="282">
        <f t="shared" si="11"/>
        <v>0</v>
      </c>
      <c r="N81" s="282">
        <f t="shared" si="36"/>
        <v>0</v>
      </c>
      <c r="O81" s="282">
        <f t="shared" si="31"/>
        <v>0</v>
      </c>
      <c r="P81" s="305">
        <f t="shared" si="35"/>
        <v>0</v>
      </c>
      <c r="R81" s="143"/>
    </row>
    <row r="82" spans="1:18" ht="24.95" customHeight="1">
      <c r="A82" s="60">
        <v>24</v>
      </c>
      <c r="B82" s="47" t="s">
        <v>109</v>
      </c>
      <c r="C82" s="308" t="s">
        <v>253</v>
      </c>
      <c r="D82" s="244" t="s">
        <v>8</v>
      </c>
      <c r="E82" s="309">
        <v>75</v>
      </c>
      <c r="F82" s="294">
        <v>0</v>
      </c>
      <c r="G82" s="294">
        <v>0</v>
      </c>
      <c r="H82" s="68">
        <f t="shared" si="14"/>
        <v>0</v>
      </c>
      <c r="I82" s="57">
        <v>0</v>
      </c>
      <c r="J82" s="163">
        <f>H82*0.03</f>
        <v>0</v>
      </c>
      <c r="K82" s="305">
        <f t="shared" si="33"/>
        <v>0</v>
      </c>
      <c r="L82" s="294">
        <f t="shared" si="34"/>
        <v>0</v>
      </c>
      <c r="M82" s="294">
        <f t="shared" si="11"/>
        <v>0</v>
      </c>
      <c r="N82" s="294">
        <f t="shared" si="36"/>
        <v>0</v>
      </c>
      <c r="O82" s="294">
        <f t="shared" si="31"/>
        <v>0</v>
      </c>
      <c r="P82" s="305">
        <f t="shared" si="35"/>
        <v>0</v>
      </c>
      <c r="R82" s="143">
        <v>3.85</v>
      </c>
    </row>
    <row r="83" spans="1:18" ht="24.95" customHeight="1">
      <c r="A83" s="60">
        <v>25</v>
      </c>
      <c r="B83" s="47" t="s">
        <v>109</v>
      </c>
      <c r="C83" s="310" t="s">
        <v>226</v>
      </c>
      <c r="D83" s="139" t="s">
        <v>7</v>
      </c>
      <c r="E83" s="140">
        <v>173</v>
      </c>
      <c r="F83" s="311">
        <v>0</v>
      </c>
      <c r="G83" s="294">
        <v>0</v>
      </c>
      <c r="H83" s="68">
        <f t="shared" si="14"/>
        <v>0</v>
      </c>
      <c r="I83" s="57"/>
      <c r="J83" s="52">
        <v>0</v>
      </c>
      <c r="K83" s="312">
        <f t="shared" ref="K83:K105" si="37">ROUND(H83+I83+J83,2)</f>
        <v>0</v>
      </c>
      <c r="L83" s="53">
        <f t="shared" ref="L83:L105" si="38">ROUND(F83*E83,2)</f>
        <v>0</v>
      </c>
      <c r="M83" s="52">
        <f t="shared" ref="M83:M105" si="39">ROUND(E83*H83,2)</f>
        <v>0</v>
      </c>
      <c r="N83" s="52">
        <f t="shared" si="36"/>
        <v>0</v>
      </c>
      <c r="O83" s="52">
        <f t="shared" ref="O83:O105" si="40">ROUND(E83*J83,2)</f>
        <v>0</v>
      </c>
      <c r="P83" s="104">
        <f t="shared" ref="P83:P105" si="41">ROUND(O83+N83+M83,2)</f>
        <v>0</v>
      </c>
      <c r="R83" s="143"/>
    </row>
    <row r="84" spans="1:18" ht="27.75" customHeight="1">
      <c r="A84" s="60">
        <v>26</v>
      </c>
      <c r="B84" s="47" t="s">
        <v>109</v>
      </c>
      <c r="C84" s="310" t="s">
        <v>227</v>
      </c>
      <c r="D84" s="139" t="s">
        <v>7</v>
      </c>
      <c r="E84" s="140">
        <f>E83</f>
        <v>173</v>
      </c>
      <c r="F84" s="311">
        <v>0</v>
      </c>
      <c r="G84" s="294">
        <v>0</v>
      </c>
      <c r="H84" s="68">
        <f t="shared" si="14"/>
        <v>0</v>
      </c>
      <c r="I84" s="57"/>
      <c r="J84" s="52">
        <v>0</v>
      </c>
      <c r="K84" s="312">
        <f t="shared" si="37"/>
        <v>0</v>
      </c>
      <c r="L84" s="53">
        <f t="shared" si="38"/>
        <v>0</v>
      </c>
      <c r="M84" s="52">
        <f t="shared" si="39"/>
        <v>0</v>
      </c>
      <c r="N84" s="52">
        <f t="shared" si="36"/>
        <v>0</v>
      </c>
      <c r="O84" s="52">
        <f t="shared" si="40"/>
        <v>0</v>
      </c>
      <c r="P84" s="104">
        <f t="shared" si="41"/>
        <v>0</v>
      </c>
      <c r="R84" s="143"/>
    </row>
    <row r="85" spans="1:18" ht="30" customHeight="1">
      <c r="A85" s="60"/>
      <c r="B85" s="139"/>
      <c r="C85" s="313" t="s">
        <v>228</v>
      </c>
      <c r="D85" s="139" t="s">
        <v>4</v>
      </c>
      <c r="E85" s="314">
        <f>E84*0.77</f>
        <v>133.21</v>
      </c>
      <c r="F85" s="311"/>
      <c r="G85" s="294"/>
      <c r="H85" s="68"/>
      <c r="I85" s="57">
        <v>0</v>
      </c>
      <c r="J85" s="52"/>
      <c r="K85" s="312">
        <f t="shared" si="37"/>
        <v>0</v>
      </c>
      <c r="L85" s="53">
        <f t="shared" si="38"/>
        <v>0</v>
      </c>
      <c r="M85" s="52">
        <f t="shared" si="39"/>
        <v>0</v>
      </c>
      <c r="N85" s="52">
        <f t="shared" si="36"/>
        <v>0</v>
      </c>
      <c r="O85" s="52">
        <f t="shared" si="40"/>
        <v>0</v>
      </c>
      <c r="P85" s="104">
        <f t="shared" si="41"/>
        <v>0</v>
      </c>
      <c r="R85" s="143">
        <v>0.4</v>
      </c>
    </row>
    <row r="86" spans="1:18" ht="24.95" customHeight="1">
      <c r="A86" s="60"/>
      <c r="B86" s="47"/>
      <c r="C86" s="315" t="s">
        <v>229</v>
      </c>
      <c r="D86" s="290"/>
      <c r="E86" s="299"/>
      <c r="F86" s="282"/>
      <c r="G86" s="294"/>
      <c r="H86" s="282"/>
      <c r="I86" s="57"/>
      <c r="J86" s="164"/>
      <c r="K86" s="312">
        <f t="shared" si="37"/>
        <v>0</v>
      </c>
      <c r="L86" s="53">
        <f t="shared" si="38"/>
        <v>0</v>
      </c>
      <c r="M86" s="52">
        <f t="shared" si="39"/>
        <v>0</v>
      </c>
      <c r="N86" s="52">
        <f t="shared" si="36"/>
        <v>0</v>
      </c>
      <c r="O86" s="52">
        <f t="shared" si="40"/>
        <v>0</v>
      </c>
      <c r="P86" s="104">
        <f t="shared" si="41"/>
        <v>0</v>
      </c>
      <c r="R86" s="143"/>
    </row>
    <row r="87" spans="1:18" ht="30" customHeight="1">
      <c r="A87" s="60">
        <v>27</v>
      </c>
      <c r="B87" s="317" t="s">
        <v>59</v>
      </c>
      <c r="C87" s="316" t="s">
        <v>230</v>
      </c>
      <c r="D87" s="290" t="s">
        <v>688</v>
      </c>
      <c r="E87" s="318">
        <v>1.956</v>
      </c>
      <c r="F87" s="319">
        <v>0</v>
      </c>
      <c r="G87" s="294">
        <v>6.8</v>
      </c>
      <c r="H87" s="68">
        <v>0</v>
      </c>
      <c r="I87" s="57"/>
      <c r="J87" s="164">
        <v>0</v>
      </c>
      <c r="K87" s="312">
        <f t="shared" si="37"/>
        <v>0</v>
      </c>
      <c r="L87" s="53">
        <f t="shared" si="38"/>
        <v>0</v>
      </c>
      <c r="M87" s="52">
        <f t="shared" si="39"/>
        <v>0</v>
      </c>
      <c r="N87" s="52">
        <f t="shared" si="36"/>
        <v>0</v>
      </c>
      <c r="O87" s="52">
        <f t="shared" si="40"/>
        <v>0</v>
      </c>
      <c r="P87" s="104">
        <f t="shared" si="41"/>
        <v>0</v>
      </c>
      <c r="R87" s="143"/>
    </row>
    <row r="88" spans="1:18" ht="24.95" customHeight="1">
      <c r="A88" s="60"/>
      <c r="B88" s="47"/>
      <c r="C88" s="289" t="s">
        <v>231</v>
      </c>
      <c r="D88" s="290" t="s">
        <v>8</v>
      </c>
      <c r="E88" s="299">
        <v>82.5</v>
      </c>
      <c r="F88" s="282"/>
      <c r="G88" s="294"/>
      <c r="H88" s="282"/>
      <c r="I88" s="57">
        <v>0</v>
      </c>
      <c r="J88" s="164"/>
      <c r="K88" s="312">
        <f t="shared" si="37"/>
        <v>0</v>
      </c>
      <c r="L88" s="53">
        <f t="shared" si="38"/>
        <v>0</v>
      </c>
      <c r="M88" s="52">
        <f t="shared" si="39"/>
        <v>0</v>
      </c>
      <c r="N88" s="52">
        <f t="shared" si="36"/>
        <v>0</v>
      </c>
      <c r="O88" s="52">
        <f t="shared" si="40"/>
        <v>0</v>
      </c>
      <c r="P88" s="104">
        <f t="shared" si="41"/>
        <v>0</v>
      </c>
      <c r="R88" s="143">
        <v>24</v>
      </c>
    </row>
    <row r="89" spans="1:18" ht="24.95" customHeight="1">
      <c r="A89" s="60"/>
      <c r="B89" s="47"/>
      <c r="C89" s="289" t="s">
        <v>234</v>
      </c>
      <c r="D89" s="290" t="s">
        <v>14</v>
      </c>
      <c r="E89" s="299">
        <v>1</v>
      </c>
      <c r="F89" s="282"/>
      <c r="G89" s="294"/>
      <c r="H89" s="282"/>
      <c r="I89" s="57">
        <v>0</v>
      </c>
      <c r="J89" s="164"/>
      <c r="K89" s="312">
        <f t="shared" si="37"/>
        <v>0</v>
      </c>
      <c r="L89" s="53">
        <f t="shared" si="38"/>
        <v>0</v>
      </c>
      <c r="M89" s="52">
        <f t="shared" si="39"/>
        <v>0</v>
      </c>
      <c r="N89" s="52">
        <f t="shared" si="36"/>
        <v>0</v>
      </c>
      <c r="O89" s="52">
        <f t="shared" si="40"/>
        <v>0</v>
      </c>
      <c r="P89" s="104">
        <f t="shared" si="41"/>
        <v>0</v>
      </c>
      <c r="R89" s="143"/>
    </row>
    <row r="90" spans="1:18" ht="24.95" customHeight="1">
      <c r="A90" s="60">
        <v>28</v>
      </c>
      <c r="B90" s="317" t="s">
        <v>59</v>
      </c>
      <c r="C90" s="316" t="s">
        <v>232</v>
      </c>
      <c r="D90" s="290" t="s">
        <v>688</v>
      </c>
      <c r="E90" s="318">
        <v>0.439</v>
      </c>
      <c r="F90" s="319">
        <v>0</v>
      </c>
      <c r="G90" s="294">
        <v>0</v>
      </c>
      <c r="H90" s="68">
        <f>ROUND(F90*G90,2)</f>
        <v>0</v>
      </c>
      <c r="I90" s="57"/>
      <c r="J90" s="164">
        <v>0</v>
      </c>
      <c r="K90" s="312">
        <f t="shared" si="37"/>
        <v>0</v>
      </c>
      <c r="L90" s="53">
        <f t="shared" si="38"/>
        <v>0</v>
      </c>
      <c r="M90" s="52">
        <f t="shared" si="39"/>
        <v>0</v>
      </c>
      <c r="N90" s="52">
        <f t="shared" si="36"/>
        <v>0</v>
      </c>
      <c r="O90" s="52">
        <f t="shared" si="40"/>
        <v>0</v>
      </c>
      <c r="P90" s="104">
        <f t="shared" si="41"/>
        <v>0</v>
      </c>
      <c r="R90" s="143"/>
    </row>
    <row r="91" spans="1:18" ht="24.95" customHeight="1">
      <c r="A91" s="60"/>
      <c r="B91" s="47"/>
      <c r="C91" s="289" t="s">
        <v>233</v>
      </c>
      <c r="D91" s="290" t="s">
        <v>8</v>
      </c>
      <c r="E91" s="299">
        <v>59.2</v>
      </c>
      <c r="F91" s="282"/>
      <c r="G91" s="294"/>
      <c r="H91" s="282"/>
      <c r="I91" s="57">
        <v>0</v>
      </c>
      <c r="J91" s="164"/>
      <c r="K91" s="312">
        <f t="shared" si="37"/>
        <v>0</v>
      </c>
      <c r="L91" s="53">
        <f t="shared" si="38"/>
        <v>0</v>
      </c>
      <c r="M91" s="52">
        <f t="shared" si="39"/>
        <v>0</v>
      </c>
      <c r="N91" s="52">
        <f t="shared" si="36"/>
        <v>0</v>
      </c>
      <c r="O91" s="52">
        <f t="shared" si="40"/>
        <v>0</v>
      </c>
      <c r="P91" s="104">
        <f t="shared" si="41"/>
        <v>0</v>
      </c>
      <c r="R91" s="143">
        <v>6.15</v>
      </c>
    </row>
    <row r="92" spans="1:18" ht="24.95" customHeight="1">
      <c r="A92" s="60"/>
      <c r="B92" s="47"/>
      <c r="C92" s="289" t="s">
        <v>234</v>
      </c>
      <c r="D92" s="290" t="s">
        <v>14</v>
      </c>
      <c r="E92" s="299">
        <v>1</v>
      </c>
      <c r="F92" s="282"/>
      <c r="G92" s="294"/>
      <c r="H92" s="282"/>
      <c r="I92" s="57">
        <f>SUM(N91*0.05)</f>
        <v>0</v>
      </c>
      <c r="J92" s="164"/>
      <c r="K92" s="312">
        <f t="shared" si="37"/>
        <v>0</v>
      </c>
      <c r="L92" s="53">
        <f t="shared" si="38"/>
        <v>0</v>
      </c>
      <c r="M92" s="52">
        <f t="shared" si="39"/>
        <v>0</v>
      </c>
      <c r="N92" s="52">
        <f t="shared" si="36"/>
        <v>0</v>
      </c>
      <c r="O92" s="52">
        <f t="shared" si="40"/>
        <v>0</v>
      </c>
      <c r="P92" s="104">
        <f t="shared" si="41"/>
        <v>0</v>
      </c>
      <c r="R92" s="143"/>
    </row>
    <row r="93" spans="1:18" ht="24.95" customHeight="1">
      <c r="A93" s="60">
        <v>29</v>
      </c>
      <c r="B93" s="317" t="s">
        <v>59</v>
      </c>
      <c r="C93" s="316" t="s">
        <v>235</v>
      </c>
      <c r="D93" s="290" t="s">
        <v>688</v>
      </c>
      <c r="E93" s="318">
        <v>1.196</v>
      </c>
      <c r="F93" s="319">
        <v>0</v>
      </c>
      <c r="G93" s="294">
        <v>0</v>
      </c>
      <c r="H93" s="68">
        <f>ROUND(F93*G93,2)</f>
        <v>0</v>
      </c>
      <c r="I93" s="57"/>
      <c r="J93" s="164">
        <v>0</v>
      </c>
      <c r="K93" s="312">
        <f t="shared" si="37"/>
        <v>0</v>
      </c>
      <c r="L93" s="53">
        <f t="shared" si="38"/>
        <v>0</v>
      </c>
      <c r="M93" s="52">
        <f t="shared" si="39"/>
        <v>0</v>
      </c>
      <c r="N93" s="52">
        <f t="shared" si="36"/>
        <v>0</v>
      </c>
      <c r="O93" s="52">
        <f t="shared" si="40"/>
        <v>0</v>
      </c>
      <c r="P93" s="104">
        <f t="shared" si="41"/>
        <v>0</v>
      </c>
      <c r="R93" s="143"/>
    </row>
    <row r="94" spans="1:18" ht="24.95" customHeight="1">
      <c r="A94" s="60"/>
      <c r="B94" s="47"/>
      <c r="C94" s="289" t="s">
        <v>233</v>
      </c>
      <c r="D94" s="290" t="s">
        <v>8</v>
      </c>
      <c r="E94" s="299">
        <v>51.2</v>
      </c>
      <c r="F94" s="282"/>
      <c r="G94" s="294"/>
      <c r="H94" s="282"/>
      <c r="I94" s="57">
        <v>0</v>
      </c>
      <c r="J94" s="164"/>
      <c r="K94" s="312">
        <f t="shared" si="37"/>
        <v>0</v>
      </c>
      <c r="L94" s="53">
        <f t="shared" si="38"/>
        <v>0</v>
      </c>
      <c r="M94" s="52">
        <f t="shared" si="39"/>
        <v>0</v>
      </c>
      <c r="N94" s="52">
        <f t="shared" si="36"/>
        <v>0</v>
      </c>
      <c r="O94" s="52">
        <f t="shared" si="40"/>
        <v>0</v>
      </c>
      <c r="P94" s="104">
        <f t="shared" si="41"/>
        <v>0</v>
      </c>
      <c r="R94" s="143">
        <v>6.15</v>
      </c>
    </row>
    <row r="95" spans="1:18" ht="24.95" customHeight="1">
      <c r="A95" s="60"/>
      <c r="B95" s="47"/>
      <c r="C95" s="289" t="s">
        <v>234</v>
      </c>
      <c r="D95" s="290" t="s">
        <v>14</v>
      </c>
      <c r="E95" s="299">
        <v>1</v>
      </c>
      <c r="F95" s="282"/>
      <c r="G95" s="294"/>
      <c r="H95" s="282"/>
      <c r="I95" s="57">
        <v>0</v>
      </c>
      <c r="J95" s="164"/>
      <c r="K95" s="312">
        <f t="shared" si="37"/>
        <v>0</v>
      </c>
      <c r="L95" s="53">
        <f t="shared" si="38"/>
        <v>0</v>
      </c>
      <c r="M95" s="52">
        <f t="shared" si="39"/>
        <v>0</v>
      </c>
      <c r="N95" s="52">
        <f t="shared" si="36"/>
        <v>0</v>
      </c>
      <c r="O95" s="52">
        <f t="shared" si="40"/>
        <v>0</v>
      </c>
      <c r="P95" s="104">
        <f t="shared" si="41"/>
        <v>0</v>
      </c>
      <c r="R95" s="143"/>
    </row>
    <row r="96" spans="1:18" ht="24.95" customHeight="1">
      <c r="A96" s="60">
        <v>30</v>
      </c>
      <c r="B96" s="317" t="s">
        <v>59</v>
      </c>
      <c r="C96" s="316" t="s">
        <v>236</v>
      </c>
      <c r="D96" s="290" t="s">
        <v>688</v>
      </c>
      <c r="E96" s="318">
        <v>1.8080000000000001</v>
      </c>
      <c r="F96" s="319">
        <v>0</v>
      </c>
      <c r="G96" s="294">
        <v>6.8</v>
      </c>
      <c r="H96" s="68">
        <v>0</v>
      </c>
      <c r="I96" s="57"/>
      <c r="J96" s="164">
        <v>0</v>
      </c>
      <c r="K96" s="312">
        <f t="shared" si="37"/>
        <v>0</v>
      </c>
      <c r="L96" s="53">
        <f t="shared" si="38"/>
        <v>0</v>
      </c>
      <c r="M96" s="52">
        <f t="shared" si="39"/>
        <v>0</v>
      </c>
      <c r="N96" s="52">
        <f t="shared" si="36"/>
        <v>0</v>
      </c>
      <c r="O96" s="52">
        <f t="shared" si="40"/>
        <v>0</v>
      </c>
      <c r="P96" s="104">
        <f t="shared" si="41"/>
        <v>0</v>
      </c>
      <c r="R96" s="143"/>
    </row>
    <row r="97" spans="1:18" ht="24.95" customHeight="1">
      <c r="A97" s="60"/>
      <c r="B97" s="47"/>
      <c r="C97" s="289" t="s">
        <v>233</v>
      </c>
      <c r="D97" s="290" t="s">
        <v>8</v>
      </c>
      <c r="E97" s="299">
        <v>121.3</v>
      </c>
      <c r="F97" s="282"/>
      <c r="G97" s="294"/>
      <c r="H97" s="282"/>
      <c r="I97" s="57">
        <v>0</v>
      </c>
      <c r="J97" s="164"/>
      <c r="K97" s="312">
        <f t="shared" si="37"/>
        <v>0</v>
      </c>
      <c r="L97" s="53">
        <f t="shared" si="38"/>
        <v>0</v>
      </c>
      <c r="M97" s="52">
        <f t="shared" si="39"/>
        <v>0</v>
      </c>
      <c r="N97" s="52">
        <f t="shared" si="36"/>
        <v>0</v>
      </c>
      <c r="O97" s="52">
        <f t="shared" si="40"/>
        <v>0</v>
      </c>
      <c r="P97" s="104">
        <f t="shared" si="41"/>
        <v>0</v>
      </c>
      <c r="R97" s="143">
        <v>6.15</v>
      </c>
    </row>
    <row r="98" spans="1:18" ht="24.95" customHeight="1">
      <c r="A98" s="60"/>
      <c r="B98" s="47"/>
      <c r="C98" s="289" t="s">
        <v>246</v>
      </c>
      <c r="D98" s="290" t="s">
        <v>8</v>
      </c>
      <c r="E98" s="299">
        <v>8.9</v>
      </c>
      <c r="F98" s="282"/>
      <c r="G98" s="294"/>
      <c r="H98" s="282"/>
      <c r="I98" s="57">
        <v>0</v>
      </c>
      <c r="J98" s="164"/>
      <c r="K98" s="312">
        <f t="shared" si="37"/>
        <v>0</v>
      </c>
      <c r="L98" s="53">
        <f t="shared" si="38"/>
        <v>0</v>
      </c>
      <c r="M98" s="52">
        <f t="shared" si="39"/>
        <v>0</v>
      </c>
      <c r="N98" s="52">
        <f t="shared" si="36"/>
        <v>0</v>
      </c>
      <c r="O98" s="52">
        <f t="shared" si="40"/>
        <v>0</v>
      </c>
      <c r="P98" s="104">
        <f t="shared" si="41"/>
        <v>0</v>
      </c>
      <c r="R98" s="143">
        <v>4.8499999999999996</v>
      </c>
    </row>
    <row r="99" spans="1:18" ht="24.95" customHeight="1">
      <c r="A99" s="60"/>
      <c r="B99" s="47"/>
      <c r="C99" s="289" t="s">
        <v>247</v>
      </c>
      <c r="D99" s="290" t="s">
        <v>8</v>
      </c>
      <c r="E99" s="299">
        <v>8.9</v>
      </c>
      <c r="F99" s="282"/>
      <c r="G99" s="294"/>
      <c r="H99" s="282"/>
      <c r="I99" s="57">
        <v>0</v>
      </c>
      <c r="J99" s="164"/>
      <c r="K99" s="312">
        <f t="shared" si="37"/>
        <v>0</v>
      </c>
      <c r="L99" s="53">
        <f t="shared" si="38"/>
        <v>0</v>
      </c>
      <c r="M99" s="52">
        <f t="shared" si="39"/>
        <v>0</v>
      </c>
      <c r="N99" s="52">
        <f t="shared" si="36"/>
        <v>0</v>
      </c>
      <c r="O99" s="52">
        <f t="shared" si="40"/>
        <v>0</v>
      </c>
      <c r="P99" s="104">
        <f t="shared" si="41"/>
        <v>0</v>
      </c>
      <c r="R99" s="143">
        <v>3.25</v>
      </c>
    </row>
    <row r="100" spans="1:18" ht="24.95" customHeight="1">
      <c r="A100" s="60"/>
      <c r="B100" s="47"/>
      <c r="C100" s="289" t="s">
        <v>248</v>
      </c>
      <c r="D100" s="290" t="s">
        <v>4</v>
      </c>
      <c r="E100" s="299">
        <v>86</v>
      </c>
      <c r="F100" s="282"/>
      <c r="G100" s="294"/>
      <c r="H100" s="282"/>
      <c r="I100" s="57">
        <v>0</v>
      </c>
      <c r="J100" s="164"/>
      <c r="K100" s="312">
        <f t="shared" si="37"/>
        <v>0</v>
      </c>
      <c r="L100" s="53">
        <f t="shared" si="38"/>
        <v>0</v>
      </c>
      <c r="M100" s="52">
        <f t="shared" si="39"/>
        <v>0</v>
      </c>
      <c r="N100" s="52">
        <f t="shared" si="36"/>
        <v>0</v>
      </c>
      <c r="O100" s="52">
        <f t="shared" si="40"/>
        <v>0</v>
      </c>
      <c r="P100" s="104">
        <f t="shared" si="41"/>
        <v>0</v>
      </c>
      <c r="R100" s="143">
        <v>1.1499999999999999</v>
      </c>
    </row>
    <row r="101" spans="1:18" ht="24.95" customHeight="1">
      <c r="A101" s="60"/>
      <c r="B101" s="47"/>
      <c r="C101" s="289" t="s">
        <v>237</v>
      </c>
      <c r="D101" s="290" t="s">
        <v>8</v>
      </c>
      <c r="E101" s="299">
        <v>41</v>
      </c>
      <c r="F101" s="282"/>
      <c r="G101" s="294"/>
      <c r="H101" s="282"/>
      <c r="I101" s="57">
        <v>0</v>
      </c>
      <c r="J101" s="164"/>
      <c r="K101" s="312">
        <f t="shared" si="37"/>
        <v>0</v>
      </c>
      <c r="L101" s="53">
        <f t="shared" si="38"/>
        <v>0</v>
      </c>
      <c r="M101" s="52">
        <f t="shared" si="39"/>
        <v>0</v>
      </c>
      <c r="N101" s="52">
        <f t="shared" si="36"/>
        <v>0</v>
      </c>
      <c r="O101" s="52">
        <f t="shared" si="40"/>
        <v>0</v>
      </c>
      <c r="P101" s="104">
        <f t="shared" si="41"/>
        <v>0</v>
      </c>
      <c r="R101" s="143">
        <v>16.899999999999999</v>
      </c>
    </row>
    <row r="102" spans="1:18" ht="24.95" customHeight="1">
      <c r="A102" s="60"/>
      <c r="B102" s="47"/>
      <c r="C102" s="289" t="s">
        <v>234</v>
      </c>
      <c r="D102" s="290" t="s">
        <v>14</v>
      </c>
      <c r="E102" s="299">
        <v>1</v>
      </c>
      <c r="F102" s="282"/>
      <c r="G102" s="294"/>
      <c r="H102" s="282"/>
      <c r="I102" s="57">
        <v>0</v>
      </c>
      <c r="J102" s="164"/>
      <c r="K102" s="312">
        <f t="shared" si="37"/>
        <v>0</v>
      </c>
      <c r="L102" s="53">
        <f t="shared" si="38"/>
        <v>0</v>
      </c>
      <c r="M102" s="52">
        <f t="shared" si="39"/>
        <v>0</v>
      </c>
      <c r="N102" s="52">
        <f t="shared" si="36"/>
        <v>0</v>
      </c>
      <c r="O102" s="52">
        <f t="shared" si="40"/>
        <v>0</v>
      </c>
      <c r="P102" s="104">
        <f t="shared" si="41"/>
        <v>0</v>
      </c>
      <c r="R102" s="143"/>
    </row>
    <row r="103" spans="1:18" ht="24.95" customHeight="1">
      <c r="A103" s="60">
        <v>31</v>
      </c>
      <c r="B103" s="139" t="s">
        <v>59</v>
      </c>
      <c r="C103" s="308" t="s">
        <v>238</v>
      </c>
      <c r="D103" s="244" t="s">
        <v>8</v>
      </c>
      <c r="E103" s="309">
        <v>310</v>
      </c>
      <c r="F103" s="294">
        <v>0</v>
      </c>
      <c r="G103" s="294">
        <v>0</v>
      </c>
      <c r="H103" s="68">
        <f>ROUND(F103*G103,2)</f>
        <v>0</v>
      </c>
      <c r="I103" s="57"/>
      <c r="J103" s="163">
        <v>0</v>
      </c>
      <c r="K103" s="312">
        <f t="shared" si="37"/>
        <v>0</v>
      </c>
      <c r="L103" s="53">
        <f t="shared" si="38"/>
        <v>0</v>
      </c>
      <c r="M103" s="52">
        <f t="shared" si="39"/>
        <v>0</v>
      </c>
      <c r="N103" s="52">
        <f t="shared" si="36"/>
        <v>0</v>
      </c>
      <c r="O103" s="52">
        <f t="shared" si="40"/>
        <v>0</v>
      </c>
      <c r="P103" s="104">
        <f t="shared" si="41"/>
        <v>0</v>
      </c>
      <c r="R103" s="143"/>
    </row>
    <row r="104" spans="1:18" ht="24.95" customHeight="1">
      <c r="A104" s="60"/>
      <c r="B104" s="47"/>
      <c r="C104" s="320" t="s">
        <v>239</v>
      </c>
      <c r="D104" s="244" t="s">
        <v>8</v>
      </c>
      <c r="E104" s="309">
        <f>E103*1.1</f>
        <v>341</v>
      </c>
      <c r="F104" s="294"/>
      <c r="G104" s="294"/>
      <c r="H104" s="294"/>
      <c r="I104" s="57">
        <v>0</v>
      </c>
      <c r="J104" s="163"/>
      <c r="K104" s="312">
        <f t="shared" si="37"/>
        <v>0</v>
      </c>
      <c r="L104" s="53">
        <f t="shared" si="38"/>
        <v>0</v>
      </c>
      <c r="M104" s="52">
        <f t="shared" si="39"/>
        <v>0</v>
      </c>
      <c r="N104" s="52">
        <f t="shared" si="36"/>
        <v>0</v>
      </c>
      <c r="O104" s="52">
        <f t="shared" si="40"/>
        <v>0</v>
      </c>
      <c r="P104" s="104">
        <f t="shared" si="41"/>
        <v>0</v>
      </c>
      <c r="R104" s="143">
        <v>4.9000000000000004</v>
      </c>
    </row>
    <row r="105" spans="1:18" ht="24.95" customHeight="1">
      <c r="A105" s="60"/>
      <c r="B105" s="47"/>
      <c r="C105" s="320" t="s">
        <v>234</v>
      </c>
      <c r="D105" s="244" t="s">
        <v>14</v>
      </c>
      <c r="E105" s="309">
        <v>1</v>
      </c>
      <c r="F105" s="294"/>
      <c r="G105" s="294"/>
      <c r="H105" s="294"/>
      <c r="I105" s="57">
        <v>0</v>
      </c>
      <c r="J105" s="163"/>
      <c r="K105" s="312">
        <f t="shared" si="37"/>
        <v>0</v>
      </c>
      <c r="L105" s="53">
        <f t="shared" si="38"/>
        <v>0</v>
      </c>
      <c r="M105" s="52">
        <f t="shared" si="39"/>
        <v>0</v>
      </c>
      <c r="N105" s="52">
        <f t="shared" si="36"/>
        <v>0</v>
      </c>
      <c r="O105" s="52">
        <f t="shared" si="40"/>
        <v>0</v>
      </c>
      <c r="P105" s="104">
        <f t="shared" si="41"/>
        <v>0</v>
      </c>
      <c r="R105" s="143"/>
    </row>
    <row r="106" spans="1:18" ht="24.95" customHeight="1">
      <c r="A106" s="60"/>
      <c r="B106" s="139"/>
      <c r="C106" s="325" t="s">
        <v>240</v>
      </c>
      <c r="D106" s="244"/>
      <c r="E106" s="309"/>
      <c r="F106" s="294"/>
      <c r="G106" s="294"/>
      <c r="H106" s="294"/>
      <c r="I106" s="57"/>
      <c r="J106" s="163"/>
      <c r="K106" s="305"/>
      <c r="L106" s="294"/>
      <c r="M106" s="294"/>
      <c r="N106" s="294"/>
      <c r="O106" s="294"/>
      <c r="P106" s="305"/>
      <c r="R106" s="143"/>
    </row>
    <row r="107" spans="1:18" ht="24.95" customHeight="1">
      <c r="A107" s="60">
        <v>32</v>
      </c>
      <c r="B107" s="317" t="s">
        <v>641</v>
      </c>
      <c r="C107" s="310" t="s">
        <v>704</v>
      </c>
      <c r="D107" s="139" t="s">
        <v>7</v>
      </c>
      <c r="E107" s="140">
        <v>148</v>
      </c>
      <c r="F107" s="311">
        <v>0</v>
      </c>
      <c r="G107" s="311">
        <v>0</v>
      </c>
      <c r="H107" s="68">
        <f>ROUND(F107*G107,2)</f>
        <v>0</v>
      </c>
      <c r="I107" s="52"/>
      <c r="J107" s="52">
        <v>0</v>
      </c>
      <c r="K107" s="312">
        <f>ROUND(H107+I107+J107,2)</f>
        <v>0</v>
      </c>
      <c r="L107" s="53">
        <f>ROUND(F107*E107,2)</f>
        <v>0</v>
      </c>
      <c r="M107" s="52">
        <f>ROUND(E107*H107,2)</f>
        <v>0</v>
      </c>
      <c r="N107" s="52">
        <f>ROUND(E107*I107,2)</f>
        <v>0</v>
      </c>
      <c r="O107" s="52">
        <f>ROUND(E107*J107,2)</f>
        <v>0</v>
      </c>
      <c r="P107" s="104">
        <f>ROUND(O107+N107+M107,2)</f>
        <v>0</v>
      </c>
      <c r="R107" s="143"/>
    </row>
    <row r="108" spans="1:18" ht="24.95" customHeight="1">
      <c r="A108" s="60">
        <v>33</v>
      </c>
      <c r="B108" s="317" t="s">
        <v>641</v>
      </c>
      <c r="C108" s="310" t="s">
        <v>241</v>
      </c>
      <c r="D108" s="139" t="s">
        <v>7</v>
      </c>
      <c r="E108" s="140">
        <v>148</v>
      </c>
      <c r="F108" s="311">
        <v>0</v>
      </c>
      <c r="G108" s="311">
        <v>0</v>
      </c>
      <c r="H108" s="68">
        <f>ROUND(F108*G108,2)</f>
        <v>0</v>
      </c>
      <c r="I108" s="52"/>
      <c r="J108" s="52">
        <v>0</v>
      </c>
      <c r="K108" s="312">
        <f>ROUND(H108+I108+J108,2)</f>
        <v>0</v>
      </c>
      <c r="L108" s="53">
        <f>ROUND(F108*E108,2)</f>
        <v>0</v>
      </c>
      <c r="M108" s="52">
        <f>ROUND(E108*H108,2)</f>
        <v>0</v>
      </c>
      <c r="N108" s="52">
        <f>ROUND(E108*I108,2)</f>
        <v>0</v>
      </c>
      <c r="O108" s="52">
        <f>ROUND(E108*J108,2)</f>
        <v>0</v>
      </c>
      <c r="P108" s="104">
        <f>ROUND(O108+N108+M108,2)</f>
        <v>0</v>
      </c>
      <c r="R108" s="143"/>
    </row>
    <row r="109" spans="1:18" ht="24.95" customHeight="1">
      <c r="A109" s="60"/>
      <c r="B109" s="139"/>
      <c r="C109" s="313" t="s">
        <v>242</v>
      </c>
      <c r="D109" s="139" t="s">
        <v>243</v>
      </c>
      <c r="E109" s="140">
        <f>E108*0.25</f>
        <v>37</v>
      </c>
      <c r="F109" s="311"/>
      <c r="G109" s="311"/>
      <c r="H109" s="68"/>
      <c r="I109" s="57">
        <v>0</v>
      </c>
      <c r="J109" s="52"/>
      <c r="K109" s="312">
        <f>ROUND(H109+I109+J109,2)</f>
        <v>0</v>
      </c>
      <c r="L109" s="53">
        <f>ROUND(F109*E109,2)</f>
        <v>0</v>
      </c>
      <c r="M109" s="52">
        <f>ROUND(E109*H109,2)</f>
        <v>0</v>
      </c>
      <c r="N109" s="52">
        <f>ROUND(E109*I109,2)</f>
        <v>0</v>
      </c>
      <c r="O109" s="52">
        <f>ROUND(E109*J109,2)</f>
        <v>0</v>
      </c>
      <c r="P109" s="104">
        <f>ROUND(O109+N109+M109,2)</f>
        <v>0</v>
      </c>
      <c r="R109" s="143">
        <v>5.6</v>
      </c>
    </row>
    <row r="110" spans="1:18" ht="24.95" customHeight="1">
      <c r="A110" s="60">
        <v>34</v>
      </c>
      <c r="B110" s="317" t="s">
        <v>641</v>
      </c>
      <c r="C110" s="310" t="s">
        <v>244</v>
      </c>
      <c r="D110" s="139" t="s">
        <v>7</v>
      </c>
      <c r="E110" s="140">
        <f>E107</f>
        <v>148</v>
      </c>
      <c r="F110" s="311">
        <v>0</v>
      </c>
      <c r="G110" s="311">
        <v>0</v>
      </c>
      <c r="H110" s="68">
        <v>0</v>
      </c>
      <c r="I110" s="52"/>
      <c r="J110" s="52">
        <v>0</v>
      </c>
      <c r="K110" s="312">
        <f>ROUND(H110+I110+J110,2)</f>
        <v>0</v>
      </c>
      <c r="L110" s="53">
        <f>ROUND(F110*E110,2)</f>
        <v>0</v>
      </c>
      <c r="M110" s="52">
        <f>ROUND(E110*H110,2)</f>
        <v>0</v>
      </c>
      <c r="N110" s="52">
        <f>ROUND(E110*I110,2)</f>
        <v>0</v>
      </c>
      <c r="O110" s="52">
        <f>ROUND(E110*J110,2)</f>
        <v>0</v>
      </c>
      <c r="P110" s="104">
        <f>ROUND(O110+N110+M110,2)</f>
        <v>0</v>
      </c>
      <c r="R110" s="143"/>
    </row>
    <row r="111" spans="1:18" ht="24.95" customHeight="1">
      <c r="A111" s="60"/>
      <c r="B111" s="139"/>
      <c r="C111" s="313" t="s">
        <v>245</v>
      </c>
      <c r="D111" s="139" t="s">
        <v>6</v>
      </c>
      <c r="E111" s="140">
        <f>E110*0.4</f>
        <v>59.2</v>
      </c>
      <c r="F111" s="311"/>
      <c r="G111" s="311"/>
      <c r="H111" s="52"/>
      <c r="I111" s="57">
        <v>0</v>
      </c>
      <c r="J111" s="52"/>
      <c r="K111" s="312">
        <f>ROUND(H111+I111+J111,2)</f>
        <v>0</v>
      </c>
      <c r="L111" s="53">
        <f>ROUND(F111*E111,2)</f>
        <v>0</v>
      </c>
      <c r="M111" s="52">
        <f>ROUND(E111*H111,2)</f>
        <v>0</v>
      </c>
      <c r="N111" s="52">
        <f>ROUND(E111*I111,2)</f>
        <v>0</v>
      </c>
      <c r="O111" s="52">
        <f>ROUND(E111*J111,2)</f>
        <v>0</v>
      </c>
      <c r="P111" s="104">
        <f>ROUND(O111+N111+M111,2)</f>
        <v>0</v>
      </c>
      <c r="R111" s="143">
        <v>9.15</v>
      </c>
    </row>
    <row r="112" spans="1:18" ht="26.25" customHeight="1">
      <c r="A112" s="597" t="s">
        <v>32</v>
      </c>
      <c r="B112" s="597"/>
      <c r="C112" s="597"/>
      <c r="D112" s="597"/>
      <c r="E112" s="597"/>
      <c r="F112" s="597"/>
      <c r="G112" s="597"/>
      <c r="H112" s="597"/>
      <c r="I112" s="597"/>
      <c r="J112" s="597"/>
      <c r="K112" s="71"/>
      <c r="L112" s="71">
        <f>SUM(L13:L111)</f>
        <v>0</v>
      </c>
      <c r="M112" s="71">
        <f>SUM(M13:M111)</f>
        <v>0</v>
      </c>
      <c r="N112" s="71">
        <f>SUM(N13:N111)</f>
        <v>0</v>
      </c>
      <c r="O112" s="71">
        <f>SUM(O13:O111)</f>
        <v>0</v>
      </c>
      <c r="P112" s="72">
        <f>ROUND(M112+N112+O112,2)</f>
        <v>0</v>
      </c>
    </row>
    <row r="119" spans="2:9">
      <c r="B119" s="27"/>
      <c r="C119" s="492" t="s">
        <v>5</v>
      </c>
      <c r="D119" s="120"/>
      <c r="E119" s="123"/>
      <c r="F119" s="122"/>
      <c r="G119" s="120"/>
      <c r="H119" s="123"/>
    </row>
    <row r="120" spans="2:9">
      <c r="B120" s="27"/>
      <c r="C120" s="32"/>
      <c r="D120" s="119" t="s">
        <v>84</v>
      </c>
      <c r="E120" s="22"/>
    </row>
    <row r="121" spans="2:9">
      <c r="B121" s="27"/>
      <c r="C121" s="27"/>
      <c r="D121" s="31"/>
      <c r="E121" s="25"/>
    </row>
    <row r="122" spans="2:9" ht="16.5">
      <c r="C122" s="27"/>
      <c r="D122" s="26"/>
      <c r="E122" s="25"/>
    </row>
    <row r="123" spans="2:9" ht="16.5">
      <c r="C123" s="27"/>
      <c r="D123" s="121"/>
      <c r="E123" s="160"/>
      <c r="F123" s="114"/>
      <c r="G123" s="161"/>
      <c r="H123" s="161"/>
      <c r="I123" s="114"/>
    </row>
    <row r="124" spans="2:9">
      <c r="C124" s="27"/>
      <c r="D124" s="119"/>
      <c r="E124" s="159"/>
      <c r="F124" s="114"/>
      <c r="G124" s="114"/>
      <c r="H124" s="114"/>
      <c r="I124" s="114"/>
    </row>
    <row r="125" spans="2:9">
      <c r="C125" s="27"/>
      <c r="D125" s="31"/>
      <c r="E125" s="159"/>
      <c r="F125" s="114"/>
      <c r="G125" s="114"/>
      <c r="H125" s="114"/>
      <c r="I125" s="114"/>
    </row>
    <row r="126" spans="2:9">
      <c r="B126" s="27"/>
      <c r="C126" s="32"/>
      <c r="D126" s="119"/>
      <c r="E126" s="22"/>
    </row>
    <row r="127" spans="2:9">
      <c r="B127" s="27"/>
      <c r="C127" s="27"/>
      <c r="D127" s="31"/>
      <c r="E127" s="25"/>
    </row>
    <row r="128" spans="2:9" ht="16.5">
      <c r="C128" s="27"/>
      <c r="D128" s="26"/>
      <c r="E128" s="25"/>
    </row>
    <row r="129" spans="3:8" ht="16.5">
      <c r="C129" s="27"/>
      <c r="D129" s="121"/>
      <c r="E129" s="25"/>
      <c r="G129" s="124"/>
      <c r="H129" s="124"/>
    </row>
    <row r="130" spans="3:8">
      <c r="C130" s="27"/>
      <c r="D130" s="119"/>
      <c r="E130" s="22"/>
    </row>
    <row r="131" spans="3:8">
      <c r="C131" s="27"/>
      <c r="D131" s="31"/>
      <c r="E131" s="22"/>
    </row>
  </sheetData>
  <protectedRanges>
    <protectedRange password="CF3F" sqref="E41" name="Range1"/>
    <protectedRange password="CF3F" sqref="A39 C39 H39 E39:E40 A41:C42 E42:E44 A44:C44 A43:B43 H42:H44 A45:B111" name="Range1_4"/>
    <protectedRange password="CF3F" sqref="D39 D42 D44" name="Range1_1_4_1"/>
    <protectedRange password="CF3F" sqref="H19:H20" name="Range1_2_2"/>
    <protectedRange password="CF3F" sqref="E19" name="Range1_2_4_2"/>
    <protectedRange password="CF3F" sqref="D19" name="Range1_1_2_2_2"/>
    <protectedRange password="CF3F" sqref="H40" name="Range1_2_3"/>
    <protectedRange password="CF3F" sqref="H41" name="Range1_2_8"/>
    <protectedRange password="CF3F" sqref="H26:H27 H43" name="Range1_2_9"/>
    <protectedRange password="CF3F" sqref="H28:H34 H45:H111" name="Range1_2_10"/>
    <protectedRange password="CF3F" sqref="H35" name="Range1_2_11"/>
  </protectedRanges>
  <mergeCells count="12">
    <mergeCell ref="Q12:X12"/>
    <mergeCell ref="A1:P1"/>
    <mergeCell ref="A2:P2"/>
    <mergeCell ref="O7:P7"/>
    <mergeCell ref="A10:A11"/>
    <mergeCell ref="C10:C11"/>
    <mergeCell ref="D10:D11"/>
    <mergeCell ref="E10:E11"/>
    <mergeCell ref="F10:K10"/>
    <mergeCell ref="L10:P10"/>
    <mergeCell ref="A112:J112"/>
    <mergeCell ref="B10:B11"/>
  </mergeCells>
  <conditionalFormatting sqref="R63:R89 R95:R96 R103:R111 R100:R101">
    <cfRule type="expression" dxfId="77" priority="37" stopIfTrue="1">
      <formula>R63=#REF!=FALSE</formula>
    </cfRule>
  </conditionalFormatting>
  <conditionalFormatting sqref="R63:R89 R95:R96 R103:R111 R100:R101">
    <cfRule type="expression" dxfId="76" priority="38" stopIfTrue="1">
      <formula>#REF!&gt;0</formula>
    </cfRule>
    <cfRule type="expression" dxfId="75" priority="39" stopIfTrue="1">
      <formula>#REF!=3</formula>
    </cfRule>
    <cfRule type="expression" dxfId="74" priority="40" stopIfTrue="1">
      <formula>#REF!=2</formula>
    </cfRule>
  </conditionalFormatting>
  <conditionalFormatting sqref="R90:R92">
    <cfRule type="expression" dxfId="73" priority="17" stopIfTrue="1">
      <formula>R90=#REF!=FALSE</formula>
    </cfRule>
  </conditionalFormatting>
  <conditionalFormatting sqref="R90:R92">
    <cfRule type="expression" dxfId="72" priority="18" stopIfTrue="1">
      <formula>#REF!&gt;0</formula>
    </cfRule>
    <cfRule type="expression" dxfId="71" priority="19" stopIfTrue="1">
      <formula>#REF!=3</formula>
    </cfRule>
    <cfRule type="expression" dxfId="70" priority="20" stopIfTrue="1">
      <formula>#REF!=2</formula>
    </cfRule>
  </conditionalFormatting>
  <conditionalFormatting sqref="R93:R94">
    <cfRule type="expression" dxfId="69" priority="13" stopIfTrue="1">
      <formula>R93=#REF!=FALSE</formula>
    </cfRule>
  </conditionalFormatting>
  <conditionalFormatting sqref="R93:R94">
    <cfRule type="expression" dxfId="68" priority="14" stopIfTrue="1">
      <formula>#REF!&gt;0</formula>
    </cfRule>
    <cfRule type="expression" dxfId="67" priority="15" stopIfTrue="1">
      <formula>#REF!=3</formula>
    </cfRule>
    <cfRule type="expression" dxfId="66" priority="16" stopIfTrue="1">
      <formula>#REF!=2</formula>
    </cfRule>
  </conditionalFormatting>
  <conditionalFormatting sqref="R97:R98">
    <cfRule type="expression" dxfId="65" priority="5" stopIfTrue="1">
      <formula>R97=#REF!=FALSE</formula>
    </cfRule>
  </conditionalFormatting>
  <conditionalFormatting sqref="R99">
    <cfRule type="expression" dxfId="64" priority="1" stopIfTrue="1">
      <formula>R99=#REF!=FALSE</formula>
    </cfRule>
  </conditionalFormatting>
  <conditionalFormatting sqref="R102">
    <cfRule type="expression" dxfId="63" priority="9" stopIfTrue="1">
      <formula>R102=#REF!=FALSE</formula>
    </cfRule>
  </conditionalFormatting>
  <conditionalFormatting sqref="R102">
    <cfRule type="expression" dxfId="62" priority="10" stopIfTrue="1">
      <formula>#REF!&gt;0</formula>
    </cfRule>
    <cfRule type="expression" dxfId="61" priority="11" stopIfTrue="1">
      <formula>#REF!=3</formula>
    </cfRule>
    <cfRule type="expression" dxfId="60" priority="12" stopIfTrue="1">
      <formula>#REF!=2</formula>
    </cfRule>
  </conditionalFormatting>
  <conditionalFormatting sqref="R97:R98">
    <cfRule type="expression" dxfId="59" priority="6" stopIfTrue="1">
      <formula>#REF!&gt;0</formula>
    </cfRule>
    <cfRule type="expression" dxfId="58" priority="7" stopIfTrue="1">
      <formula>#REF!=3</formula>
    </cfRule>
    <cfRule type="expression" dxfId="57" priority="8" stopIfTrue="1">
      <formula>#REF!=2</formula>
    </cfRule>
  </conditionalFormatting>
  <conditionalFormatting sqref="R99">
    <cfRule type="expression" dxfId="56" priority="2" stopIfTrue="1">
      <formula>#REF!&gt;0</formula>
    </cfRule>
    <cfRule type="expression" dxfId="55" priority="3" stopIfTrue="1">
      <formula>#REF!=3</formula>
    </cfRule>
    <cfRule type="expression" dxfId="54" priority="4" stopIfTrue="1">
      <formula>#REF!=2</formula>
    </cfRule>
  </conditionalFormatting>
  <pageMargins left="0.35433070866141736" right="0.11811023622047245" top="0.55118110236220474" bottom="0.35433070866141736" header="0.31496062992125984" footer="0.31496062992125984"/>
  <pageSetup paperSize="9" scale="90" orientation="landscape" horizontalDpi="300" verticalDpi="300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S63"/>
  <sheetViews>
    <sheetView zoomScale="85" zoomScaleNormal="85" workbookViewId="0">
      <selection activeCell="V11" sqref="V11"/>
    </sheetView>
  </sheetViews>
  <sheetFormatPr defaultRowHeight="15"/>
  <cols>
    <col min="1" max="1" width="4.140625" customWidth="1"/>
    <col min="2" max="2" width="6" customWidth="1"/>
    <col min="3" max="3" width="33.5703125" customWidth="1"/>
    <col min="4" max="4" width="5.5703125" customWidth="1"/>
    <col min="5" max="5" width="7.42578125" customWidth="1"/>
    <col min="6" max="6" width="5.5703125" customWidth="1"/>
    <col min="7" max="7" width="7" customWidth="1"/>
    <col min="8" max="8" width="6.140625" customWidth="1"/>
    <col min="9" max="9" width="7.5703125" customWidth="1"/>
    <col min="10" max="10" width="5.7109375" customWidth="1"/>
    <col min="11" max="11" width="7.7109375" customWidth="1"/>
    <col min="12" max="12" width="9" customWidth="1"/>
    <col min="13" max="13" width="7.85546875" customWidth="1"/>
    <col min="14" max="14" width="10.5703125" customWidth="1"/>
    <col min="15" max="15" width="8.140625" customWidth="1"/>
    <col min="16" max="17" width="9" customWidth="1"/>
    <col min="18" max="18" width="4.5703125" hidden="1" customWidth="1"/>
    <col min="19" max="19" width="6.42578125" hidden="1" customWidth="1"/>
  </cols>
  <sheetData>
    <row r="1" spans="1:19" ht="15.75">
      <c r="A1" s="595" t="s">
        <v>89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</row>
    <row r="2" spans="1:19">
      <c r="A2" s="624" t="s">
        <v>117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</row>
    <row r="3" spans="1:19">
      <c r="A3" s="488"/>
      <c r="B3" s="488"/>
      <c r="C3" s="488"/>
      <c r="D3" s="488"/>
      <c r="E3" s="488"/>
      <c r="F3" s="488"/>
      <c r="G3" s="488"/>
      <c r="H3" s="488" t="s">
        <v>723</v>
      </c>
      <c r="I3" s="488"/>
      <c r="J3" s="488"/>
      <c r="K3" s="488"/>
      <c r="L3" s="488"/>
      <c r="M3" s="488"/>
      <c r="N3" s="488"/>
      <c r="O3" s="488"/>
      <c r="P3" s="488"/>
    </row>
    <row r="4" spans="1:19">
      <c r="A4" s="99" t="s">
        <v>707</v>
      </c>
      <c r="B4" s="186"/>
      <c r="C4" s="154"/>
      <c r="D4" s="154"/>
      <c r="E4" s="154"/>
      <c r="F4" s="75"/>
      <c r="G4" s="4"/>
      <c r="H4" s="4"/>
      <c r="I4" s="4"/>
      <c r="J4" s="4"/>
      <c r="K4" s="4"/>
      <c r="L4" s="4"/>
      <c r="M4" s="100"/>
      <c r="N4" s="100"/>
      <c r="O4" s="75"/>
      <c r="P4" s="100"/>
    </row>
    <row r="5" spans="1:19" ht="16.5" customHeight="1">
      <c r="A5" s="75" t="s">
        <v>176</v>
      </c>
      <c r="B5" s="186"/>
      <c r="C5" s="154"/>
      <c r="D5" s="154"/>
      <c r="E5" s="154"/>
      <c r="F5" s="75"/>
      <c r="G5" s="4"/>
      <c r="H5" s="75"/>
      <c r="I5" s="75"/>
      <c r="J5" s="75"/>
      <c r="K5" s="75"/>
      <c r="L5" s="75"/>
      <c r="M5" s="155"/>
      <c r="N5" s="101"/>
      <c r="O5" s="156"/>
      <c r="P5" s="102"/>
    </row>
    <row r="6" spans="1:19" ht="17.25" customHeight="1">
      <c r="A6" s="73" t="s">
        <v>171</v>
      </c>
      <c r="B6" s="186"/>
      <c r="C6" s="154"/>
      <c r="D6" s="154"/>
      <c r="E6" s="154"/>
      <c r="F6" s="73"/>
      <c r="G6" s="9"/>
      <c r="H6" s="73"/>
      <c r="I6" s="73"/>
      <c r="J6" s="73"/>
      <c r="K6" s="73"/>
      <c r="L6" s="73"/>
      <c r="M6" s="75"/>
      <c r="N6" s="75"/>
      <c r="O6" s="75"/>
      <c r="P6" s="75"/>
    </row>
    <row r="7" spans="1:19" ht="16.5" customHeight="1">
      <c r="A7" s="73" t="s">
        <v>718</v>
      </c>
      <c r="B7" s="153"/>
      <c r="C7" s="154"/>
      <c r="D7" s="154"/>
      <c r="E7" s="154"/>
      <c r="F7" s="73"/>
      <c r="G7" s="73"/>
      <c r="H7" s="73"/>
      <c r="I7" s="73"/>
      <c r="J7" s="73"/>
      <c r="K7" s="73"/>
      <c r="L7" s="73"/>
      <c r="M7" s="74"/>
      <c r="N7" s="157"/>
      <c r="O7" s="628"/>
      <c r="P7" s="628"/>
    </row>
    <row r="8" spans="1:19" ht="15.75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5"/>
      <c r="N8" s="75"/>
      <c r="O8" s="75"/>
      <c r="P8" s="76"/>
    </row>
    <row r="9" spans="1:19" ht="20.25" customHeight="1">
      <c r="A9" s="629" t="s">
        <v>11</v>
      </c>
      <c r="B9" s="616" t="s">
        <v>64</v>
      </c>
      <c r="C9" s="626" t="s">
        <v>0</v>
      </c>
      <c r="D9" s="619" t="s">
        <v>1</v>
      </c>
      <c r="E9" s="629" t="s">
        <v>2</v>
      </c>
      <c r="F9" s="631" t="s">
        <v>12</v>
      </c>
      <c r="G9" s="632"/>
      <c r="H9" s="632"/>
      <c r="I9" s="632"/>
      <c r="J9" s="632"/>
      <c r="K9" s="633"/>
      <c r="L9" s="620" t="s">
        <v>13</v>
      </c>
      <c r="M9" s="620"/>
      <c r="N9" s="620"/>
      <c r="O9" s="620"/>
      <c r="P9" s="620"/>
    </row>
    <row r="10" spans="1:19" ht="109.5" customHeight="1">
      <c r="A10" s="630"/>
      <c r="B10" s="617"/>
      <c r="C10" s="626"/>
      <c r="D10" s="619"/>
      <c r="E10" s="630"/>
      <c r="F10" s="115" t="s">
        <v>65</v>
      </c>
      <c r="G10" s="444" t="s">
        <v>640</v>
      </c>
      <c r="H10" s="115" t="s">
        <v>66</v>
      </c>
      <c r="I10" s="115" t="s">
        <v>77</v>
      </c>
      <c r="J10" s="115" t="s">
        <v>67</v>
      </c>
      <c r="K10" s="115" t="s">
        <v>68</v>
      </c>
      <c r="L10" s="115" t="s">
        <v>69</v>
      </c>
      <c r="M10" s="115" t="s">
        <v>66</v>
      </c>
      <c r="N10" s="115" t="s">
        <v>70</v>
      </c>
      <c r="O10" s="115" t="s">
        <v>67</v>
      </c>
      <c r="P10" s="115" t="s">
        <v>71</v>
      </c>
    </row>
    <row r="11" spans="1:19" ht="76.5">
      <c r="A11" s="323" t="s">
        <v>258</v>
      </c>
      <c r="B11" s="47" t="s">
        <v>97</v>
      </c>
      <c r="C11" s="136" t="s">
        <v>260</v>
      </c>
      <c r="D11" s="47" t="s">
        <v>76</v>
      </c>
      <c r="E11" s="55">
        <v>137.80000000000001</v>
      </c>
      <c r="F11" s="52">
        <v>0</v>
      </c>
      <c r="G11" s="64">
        <v>0</v>
      </c>
      <c r="H11" s="52">
        <f>ROUND(G11*F11,2)</f>
        <v>0</v>
      </c>
      <c r="I11" s="55"/>
      <c r="J11" s="55">
        <f>H11*0.06</f>
        <v>0</v>
      </c>
      <c r="K11" s="104">
        <f>ROUND(J11+I11+H11,2)</f>
        <v>0</v>
      </c>
      <c r="L11" s="52">
        <f>ROUND(E11*F11,2)</f>
        <v>0</v>
      </c>
      <c r="M11" s="52">
        <f>ROUND(E11*H11,2)</f>
        <v>0</v>
      </c>
      <c r="N11" s="52">
        <f>ROUND(E11*I11,2)</f>
        <v>0</v>
      </c>
      <c r="O11" s="52">
        <f>ROUND(E11*J11,2)</f>
        <v>0</v>
      </c>
      <c r="P11" s="104">
        <f>ROUND(M11+N11+O11,2)</f>
        <v>0</v>
      </c>
    </row>
    <row r="12" spans="1:19" ht="29.25" customHeight="1">
      <c r="A12" s="323"/>
      <c r="B12" s="47"/>
      <c r="C12" s="56" t="s">
        <v>255</v>
      </c>
      <c r="D12" s="47" t="s">
        <v>7</v>
      </c>
      <c r="E12" s="55">
        <f>E11*1.1</f>
        <v>151.58000000000001</v>
      </c>
      <c r="F12" s="52"/>
      <c r="G12" s="64"/>
      <c r="H12" s="52"/>
      <c r="I12" s="55">
        <v>0</v>
      </c>
      <c r="J12" s="55">
        <f t="shared" ref="J12:J32" si="0">H12*0.06</f>
        <v>0</v>
      </c>
      <c r="K12" s="104">
        <f>ROUND(J12+I12+H12,2)</f>
        <v>0</v>
      </c>
      <c r="L12" s="52">
        <f>ROUND(E12*F12,2)</f>
        <v>0</v>
      </c>
      <c r="M12" s="52">
        <f>ROUND(E12*H12,2)</f>
        <v>0</v>
      </c>
      <c r="N12" s="52">
        <f>ROUND(E12*I12,2)</f>
        <v>0</v>
      </c>
      <c r="O12" s="52">
        <f>ROUND(E12*J12,2)</f>
        <v>0</v>
      </c>
      <c r="P12" s="104">
        <f>ROUND(M12+N12+O12,2)</f>
        <v>0</v>
      </c>
      <c r="S12">
        <v>32</v>
      </c>
    </row>
    <row r="13" spans="1:19" ht="44.25" customHeight="1">
      <c r="A13" s="323"/>
      <c r="B13" s="47"/>
      <c r="C13" s="136" t="s">
        <v>254</v>
      </c>
      <c r="D13" s="47" t="s">
        <v>14</v>
      </c>
      <c r="E13" s="55">
        <v>1</v>
      </c>
      <c r="F13" s="52"/>
      <c r="G13" s="64"/>
      <c r="H13" s="52"/>
      <c r="I13" s="55">
        <f>N12*0.15</f>
        <v>0</v>
      </c>
      <c r="J13" s="55">
        <f t="shared" si="0"/>
        <v>0</v>
      </c>
      <c r="K13" s="104">
        <f>ROUND(J13+I13+H13,2)</f>
        <v>0</v>
      </c>
      <c r="L13" s="52">
        <f>ROUND(E13*F13,2)</f>
        <v>0</v>
      </c>
      <c r="M13" s="52">
        <f>ROUND(E13*H13,2)</f>
        <v>0</v>
      </c>
      <c r="N13" s="52">
        <f>ROUND(E13*I13,2)</f>
        <v>0</v>
      </c>
      <c r="O13" s="52">
        <f>ROUND(E13*J13,2)</f>
        <v>0</v>
      </c>
      <c r="P13" s="104">
        <f>ROUND(M13+N13+O13,2)</f>
        <v>0</v>
      </c>
    </row>
    <row r="14" spans="1:19" ht="25.5">
      <c r="A14" s="323" t="s">
        <v>259</v>
      </c>
      <c r="B14" s="47" t="s">
        <v>97</v>
      </c>
      <c r="C14" s="136" t="s">
        <v>256</v>
      </c>
      <c r="D14" s="47" t="s">
        <v>76</v>
      </c>
      <c r="E14" s="55">
        <f>E11</f>
        <v>137.80000000000001</v>
      </c>
      <c r="F14" s="52">
        <v>0</v>
      </c>
      <c r="G14" s="64">
        <v>0</v>
      </c>
      <c r="H14" s="52">
        <f>ROUND(G14*F14,2)</f>
        <v>0</v>
      </c>
      <c r="I14" s="55"/>
      <c r="J14" s="55">
        <f t="shared" si="0"/>
        <v>0</v>
      </c>
      <c r="K14" s="104">
        <f>ROUND(J14+I14+H14,2)</f>
        <v>0</v>
      </c>
      <c r="L14" s="52">
        <f>ROUND(E14*F14,2)</f>
        <v>0</v>
      </c>
      <c r="M14" s="52">
        <f>ROUND(E14*H14,2)</f>
        <v>0</v>
      </c>
      <c r="N14" s="52">
        <f>ROUND(E14*I14,2)</f>
        <v>0</v>
      </c>
      <c r="O14" s="52">
        <f>ROUND(E14*J14,2)</f>
        <v>0</v>
      </c>
      <c r="P14" s="104">
        <f>ROUND(M14+N14+O14,2)</f>
        <v>0</v>
      </c>
    </row>
    <row r="15" spans="1:19" ht="24" customHeight="1">
      <c r="A15" s="60"/>
      <c r="B15" s="134"/>
      <c r="C15" s="67" t="s">
        <v>257</v>
      </c>
      <c r="D15" s="61" t="s">
        <v>7</v>
      </c>
      <c r="E15" s="62">
        <f>E14/2</f>
        <v>68.900000000000006</v>
      </c>
      <c r="F15" s="63"/>
      <c r="G15" s="64"/>
      <c r="H15" s="65"/>
      <c r="I15" s="57"/>
      <c r="J15" s="55">
        <v>0</v>
      </c>
      <c r="K15" s="322">
        <f>SUM(H15:J15)</f>
        <v>0</v>
      </c>
      <c r="L15" s="66">
        <f t="shared" ref="L15:L20" si="1">ROUND(F15*E15,2)</f>
        <v>0</v>
      </c>
      <c r="M15" s="66">
        <f>ROUND(H15*E15,2)</f>
        <v>0</v>
      </c>
      <c r="N15" s="66">
        <f>ROUND(I15*E15,2)</f>
        <v>0</v>
      </c>
      <c r="O15" s="66">
        <f>ROUND(J15*E15,2)</f>
        <v>0</v>
      </c>
      <c r="P15" s="322">
        <f t="shared" ref="P15:P20" si="2">ROUND(O15+N15+M15,2)</f>
        <v>0</v>
      </c>
    </row>
    <row r="16" spans="1:19" ht="24" customHeight="1">
      <c r="A16" s="60">
        <v>3</v>
      </c>
      <c r="B16" s="139" t="s">
        <v>59</v>
      </c>
      <c r="C16" s="321" t="s">
        <v>264</v>
      </c>
      <c r="D16" s="244" t="s">
        <v>8</v>
      </c>
      <c r="E16" s="309">
        <v>169.5</v>
      </c>
      <c r="F16" s="294">
        <v>0</v>
      </c>
      <c r="G16" s="294">
        <v>0</v>
      </c>
      <c r="H16" s="68">
        <v>0</v>
      </c>
      <c r="I16" s="57"/>
      <c r="J16" s="55">
        <v>0</v>
      </c>
      <c r="K16" s="312">
        <f>ROUND(H16+I16+J16,2)</f>
        <v>0</v>
      </c>
      <c r="L16" s="53">
        <f t="shared" si="1"/>
        <v>0</v>
      </c>
      <c r="M16" s="52">
        <f>ROUND(E16*H16,2)</f>
        <v>0</v>
      </c>
      <c r="N16" s="52">
        <f>ROUND(E16*I16,2)</f>
        <v>0</v>
      </c>
      <c r="O16" s="52">
        <f>ROUND(E16*J16,2)</f>
        <v>0</v>
      </c>
      <c r="P16" s="104">
        <f t="shared" si="2"/>
        <v>0</v>
      </c>
      <c r="R16" s="143"/>
    </row>
    <row r="17" spans="1:19" ht="24" customHeight="1">
      <c r="A17" s="60"/>
      <c r="B17" s="47"/>
      <c r="C17" s="320" t="s">
        <v>265</v>
      </c>
      <c r="D17" s="244" t="s">
        <v>8</v>
      </c>
      <c r="E17" s="309">
        <v>166.65</v>
      </c>
      <c r="F17" s="294"/>
      <c r="G17" s="294"/>
      <c r="H17" s="294"/>
      <c r="I17" s="55">
        <v>0</v>
      </c>
      <c r="J17" s="55">
        <f t="shared" si="0"/>
        <v>0</v>
      </c>
      <c r="K17" s="312">
        <f>ROUND(H17+I17+J17,2)</f>
        <v>0</v>
      </c>
      <c r="L17" s="53">
        <f t="shared" si="1"/>
        <v>0</v>
      </c>
      <c r="M17" s="52">
        <f>ROUND(E17*H17,2)</f>
        <v>0</v>
      </c>
      <c r="N17" s="52">
        <f>ROUND(E17*I17,2)</f>
        <v>0</v>
      </c>
      <c r="O17" s="52">
        <f>ROUND(E17*J17,2)</f>
        <v>0</v>
      </c>
      <c r="P17" s="104">
        <f t="shared" si="2"/>
        <v>0</v>
      </c>
      <c r="R17" s="143">
        <v>4.9000000000000004</v>
      </c>
      <c r="S17">
        <v>3.5</v>
      </c>
    </row>
    <row r="18" spans="1:19" ht="24" customHeight="1">
      <c r="A18" s="60"/>
      <c r="B18" s="47"/>
      <c r="C18" s="320" t="s">
        <v>266</v>
      </c>
      <c r="D18" s="244" t="s">
        <v>8</v>
      </c>
      <c r="E18" s="309">
        <v>19.8</v>
      </c>
      <c r="F18" s="294"/>
      <c r="G18" s="294"/>
      <c r="H18" s="294"/>
      <c r="I18" s="55">
        <v>0</v>
      </c>
      <c r="J18" s="55">
        <f t="shared" si="0"/>
        <v>0</v>
      </c>
      <c r="K18" s="312">
        <f>ROUND(H18+I18+J18,2)</f>
        <v>0</v>
      </c>
      <c r="L18" s="53">
        <f t="shared" si="1"/>
        <v>0</v>
      </c>
      <c r="M18" s="52">
        <f>ROUND(E18*H18,2)</f>
        <v>0</v>
      </c>
      <c r="N18" s="52">
        <f>ROUND(E18*I18,2)</f>
        <v>0</v>
      </c>
      <c r="O18" s="52">
        <f>ROUND(E18*J18,2)</f>
        <v>0</v>
      </c>
      <c r="P18" s="104">
        <f t="shared" si="2"/>
        <v>0</v>
      </c>
      <c r="R18" s="143"/>
      <c r="S18">
        <v>2.85</v>
      </c>
    </row>
    <row r="19" spans="1:19" ht="24" customHeight="1">
      <c r="A19" s="60"/>
      <c r="B19" s="47"/>
      <c r="C19" s="320" t="s">
        <v>234</v>
      </c>
      <c r="D19" s="244" t="s">
        <v>14</v>
      </c>
      <c r="E19" s="309">
        <v>1</v>
      </c>
      <c r="F19" s="294"/>
      <c r="G19" s="294"/>
      <c r="H19" s="294"/>
      <c r="I19" s="57">
        <v>0</v>
      </c>
      <c r="J19" s="55">
        <f t="shared" si="0"/>
        <v>0</v>
      </c>
      <c r="K19" s="312">
        <f>ROUND(H19+I19+J19,2)</f>
        <v>0</v>
      </c>
      <c r="L19" s="53">
        <f t="shared" si="1"/>
        <v>0</v>
      </c>
      <c r="M19" s="52">
        <f>ROUND(E19*H19,2)</f>
        <v>0</v>
      </c>
      <c r="N19" s="52">
        <f>ROUND(E19*I19,2)</f>
        <v>0</v>
      </c>
      <c r="O19" s="52">
        <f>ROUND(E19*J19,2)</f>
        <v>0</v>
      </c>
      <c r="P19" s="104">
        <f t="shared" si="2"/>
        <v>0</v>
      </c>
      <c r="R19" s="143"/>
    </row>
    <row r="20" spans="1:19" ht="30" customHeight="1">
      <c r="A20" s="60">
        <v>4</v>
      </c>
      <c r="B20" s="47" t="s">
        <v>97</v>
      </c>
      <c r="C20" s="78" t="s">
        <v>269</v>
      </c>
      <c r="D20" s="61" t="s">
        <v>76</v>
      </c>
      <c r="E20" s="62">
        <v>209</v>
      </c>
      <c r="F20" s="63">
        <v>0</v>
      </c>
      <c r="G20" s="63">
        <v>0</v>
      </c>
      <c r="H20" s="65">
        <f>ROUND(F20*G20,2)</f>
        <v>0</v>
      </c>
      <c r="I20" s="57">
        <f>R20*1.05</f>
        <v>0</v>
      </c>
      <c r="J20" s="55">
        <f t="shared" si="0"/>
        <v>0</v>
      </c>
      <c r="K20" s="322">
        <f>SUM(H20:J20)</f>
        <v>0</v>
      </c>
      <c r="L20" s="66">
        <f t="shared" si="1"/>
        <v>0</v>
      </c>
      <c r="M20" s="66">
        <f>ROUND(H20*E20,2)</f>
        <v>0</v>
      </c>
      <c r="N20" s="66">
        <f>ROUND(I20*E20,2)</f>
        <v>0</v>
      </c>
      <c r="O20" s="66">
        <f>ROUND(J20*E20,2)</f>
        <v>0</v>
      </c>
      <c r="P20" s="322">
        <f t="shared" si="2"/>
        <v>0</v>
      </c>
    </row>
    <row r="21" spans="1:19" ht="21" customHeight="1">
      <c r="A21" s="60"/>
      <c r="B21" s="134"/>
      <c r="C21" s="144" t="s">
        <v>261</v>
      </c>
      <c r="D21" s="88" t="s">
        <v>7</v>
      </c>
      <c r="E21" s="145">
        <f>E20*1.1</f>
        <v>229.9</v>
      </c>
      <c r="F21" s="64"/>
      <c r="G21" s="51"/>
      <c r="H21" s="52"/>
      <c r="I21" s="55">
        <v>0</v>
      </c>
      <c r="J21" s="55">
        <f t="shared" si="0"/>
        <v>0</v>
      </c>
      <c r="K21" s="104">
        <f>ROUND(J21+I21+H21,2)</f>
        <v>0</v>
      </c>
      <c r="L21" s="52">
        <f>ROUND(E21*F21,2)</f>
        <v>0</v>
      </c>
      <c r="M21" s="52">
        <f>ROUND(E21*H21,2)</f>
        <v>0</v>
      </c>
      <c r="N21" s="52">
        <f>ROUND(E21*I21,2)</f>
        <v>0</v>
      </c>
      <c r="O21" s="52">
        <f>ROUND(E21*J21,2)</f>
        <v>0</v>
      </c>
      <c r="P21" s="104">
        <f>ROUND(M21+N21+O21,2)</f>
        <v>0</v>
      </c>
      <c r="R21" s="63">
        <v>0.16</v>
      </c>
      <c r="S21">
        <v>7.31</v>
      </c>
    </row>
    <row r="22" spans="1:19" ht="40.5" customHeight="1">
      <c r="A22" s="60"/>
      <c r="B22" s="134"/>
      <c r="C22" s="136" t="s">
        <v>254</v>
      </c>
      <c r="D22" s="47" t="s">
        <v>14</v>
      </c>
      <c r="E22" s="55">
        <v>1</v>
      </c>
      <c r="F22" s="52"/>
      <c r="G22" s="64"/>
      <c r="H22" s="52"/>
      <c r="I22" s="55">
        <f>N21*0.15</f>
        <v>0</v>
      </c>
      <c r="J22" s="55">
        <f t="shared" si="0"/>
        <v>0</v>
      </c>
      <c r="K22" s="104">
        <f>ROUND(J22+I22+H22,2)</f>
        <v>0</v>
      </c>
      <c r="L22" s="52">
        <f>ROUND(E22*F22,2)</f>
        <v>0</v>
      </c>
      <c r="M22" s="52">
        <f>ROUND(E22*H22,2)</f>
        <v>0</v>
      </c>
      <c r="N22" s="52">
        <f>ROUND(E22*I22,2)</f>
        <v>0</v>
      </c>
      <c r="O22" s="52">
        <f>ROUND(E22*J22,2)</f>
        <v>0</v>
      </c>
      <c r="P22" s="104">
        <f>ROUND(M22+N22+O22,2)</f>
        <v>0</v>
      </c>
      <c r="R22" s="63">
        <v>1.2</v>
      </c>
    </row>
    <row r="23" spans="1:19" ht="26.25" customHeight="1">
      <c r="A23" s="60">
        <v>5</v>
      </c>
      <c r="B23" s="47" t="s">
        <v>97</v>
      </c>
      <c r="C23" s="78" t="s">
        <v>262</v>
      </c>
      <c r="D23" s="61" t="s">
        <v>76</v>
      </c>
      <c r="E23" s="62">
        <v>21.2</v>
      </c>
      <c r="F23" s="63">
        <v>0</v>
      </c>
      <c r="G23" s="63">
        <v>0</v>
      </c>
      <c r="H23" s="65">
        <f>ROUND(F23*G23,2)</f>
        <v>0</v>
      </c>
      <c r="I23" s="57">
        <f>R23*1.05</f>
        <v>0</v>
      </c>
      <c r="J23" s="55">
        <f t="shared" si="0"/>
        <v>0</v>
      </c>
      <c r="K23" s="322">
        <f>SUM(H23:J23)</f>
        <v>0</v>
      </c>
      <c r="L23" s="66">
        <f>ROUND(F23*E23,2)</f>
        <v>0</v>
      </c>
      <c r="M23" s="66">
        <f>ROUND(H23*E23,2)</f>
        <v>0</v>
      </c>
      <c r="N23" s="66">
        <f>ROUND(I23*E23,2)</f>
        <v>0</v>
      </c>
      <c r="O23" s="66">
        <f>ROUND(J23*E23,2)</f>
        <v>0</v>
      </c>
      <c r="P23" s="322">
        <f>ROUND(O23+N23+M23,2)</f>
        <v>0</v>
      </c>
    </row>
    <row r="24" spans="1:19" ht="24.75" customHeight="1">
      <c r="A24" s="60"/>
      <c r="B24" s="134"/>
      <c r="C24" s="144" t="s">
        <v>263</v>
      </c>
      <c r="D24" s="88" t="s">
        <v>7</v>
      </c>
      <c r="E24" s="145">
        <f>E23*1.1</f>
        <v>23.32</v>
      </c>
      <c r="F24" s="64"/>
      <c r="G24" s="51"/>
      <c r="H24" s="52"/>
      <c r="I24" s="55">
        <v>0</v>
      </c>
      <c r="J24" s="55">
        <f t="shared" si="0"/>
        <v>0</v>
      </c>
      <c r="K24" s="104">
        <v>0</v>
      </c>
      <c r="L24" s="52">
        <f>ROUND(E24*F24,2)</f>
        <v>0</v>
      </c>
      <c r="M24" s="52">
        <f>ROUND(E24*H24,2)</f>
        <v>0</v>
      </c>
      <c r="N24" s="52">
        <f>ROUND(E24*I24,2)</f>
        <v>0</v>
      </c>
      <c r="O24" s="52">
        <f>ROUND(E24*J24,2)</f>
        <v>0</v>
      </c>
      <c r="P24" s="104">
        <f>ROUND(M24+N24+O24,2)</f>
        <v>0</v>
      </c>
      <c r="R24" s="63">
        <v>0.16</v>
      </c>
      <c r="S24">
        <v>13.3</v>
      </c>
    </row>
    <row r="25" spans="1:19" ht="36.75" customHeight="1">
      <c r="A25" s="60"/>
      <c r="B25" s="134"/>
      <c r="C25" s="136" t="s">
        <v>267</v>
      </c>
      <c r="D25" s="47" t="s">
        <v>14</v>
      </c>
      <c r="E25" s="55">
        <v>1</v>
      </c>
      <c r="F25" s="52"/>
      <c r="G25" s="64"/>
      <c r="H25" s="52"/>
      <c r="I25" s="55">
        <v>0</v>
      </c>
      <c r="J25" s="55">
        <f t="shared" si="0"/>
        <v>0</v>
      </c>
      <c r="K25" s="104">
        <f>ROUND(J25+I25+H25,2)</f>
        <v>0</v>
      </c>
      <c r="L25" s="52">
        <f>ROUND(E25*F25,2)</f>
        <v>0</v>
      </c>
      <c r="M25" s="52">
        <f>ROUND(E25*H25,2)</f>
        <v>0</v>
      </c>
      <c r="N25" s="52">
        <f>ROUND(E25*I25,2)</f>
        <v>0</v>
      </c>
      <c r="O25" s="52">
        <f>ROUND(E25*J25,2)</f>
        <v>0</v>
      </c>
      <c r="P25" s="104">
        <f>ROUND(M25+N25+O25,2)</f>
        <v>0</v>
      </c>
      <c r="R25" s="63">
        <v>1.2</v>
      </c>
    </row>
    <row r="26" spans="1:19" ht="24" customHeight="1">
      <c r="A26" s="60">
        <v>6</v>
      </c>
      <c r="B26" s="47" t="s">
        <v>274</v>
      </c>
      <c r="C26" s="150" t="s">
        <v>268</v>
      </c>
      <c r="D26" s="151" t="s">
        <v>9</v>
      </c>
      <c r="E26" s="152">
        <v>7.41</v>
      </c>
      <c r="F26" s="64">
        <v>0</v>
      </c>
      <c r="G26" s="51">
        <v>0</v>
      </c>
      <c r="H26" s="65">
        <f>ROUND(F26*G26,2)</f>
        <v>0</v>
      </c>
      <c r="I26" s="55">
        <f>S26*1.05</f>
        <v>0</v>
      </c>
      <c r="J26" s="55">
        <f t="shared" si="0"/>
        <v>0</v>
      </c>
      <c r="K26" s="104">
        <f t="shared" ref="K26:K41" si="3">ROUND(J26+I26+H26,2)</f>
        <v>0</v>
      </c>
      <c r="L26" s="66">
        <f t="shared" ref="L26:L41" si="4">ROUND(F26*E26,2)</f>
        <v>0</v>
      </c>
      <c r="M26" s="66">
        <f t="shared" ref="M26:M41" si="5">ROUND(H26*E26,2)</f>
        <v>0</v>
      </c>
      <c r="N26" s="66">
        <f t="shared" ref="N26:N41" si="6">ROUND(I26*E26,2)</f>
        <v>0</v>
      </c>
      <c r="O26" s="66">
        <f t="shared" ref="O26:O41" si="7">ROUND(J26*E26,2)</f>
        <v>0</v>
      </c>
      <c r="P26" s="322">
        <f t="shared" ref="P26:P41" si="8">ROUND(O26+N26+M26,2)</f>
        <v>0</v>
      </c>
      <c r="R26" s="149">
        <v>0.18</v>
      </c>
    </row>
    <row r="27" spans="1:19" ht="17.25" customHeight="1">
      <c r="A27" s="60"/>
      <c r="B27" s="134"/>
      <c r="C27" s="150" t="s">
        <v>270</v>
      </c>
      <c r="D27" s="151" t="s">
        <v>9</v>
      </c>
      <c r="E27" s="152">
        <v>7.5</v>
      </c>
      <c r="F27" s="64"/>
      <c r="G27" s="51"/>
      <c r="H27" s="52"/>
      <c r="I27" s="55">
        <v>0</v>
      </c>
      <c r="J27" s="55">
        <f t="shared" si="0"/>
        <v>0</v>
      </c>
      <c r="K27" s="104">
        <v>0</v>
      </c>
      <c r="L27" s="66">
        <f t="shared" si="4"/>
        <v>0</v>
      </c>
      <c r="M27" s="66">
        <f t="shared" si="5"/>
        <v>0</v>
      </c>
      <c r="N27" s="66">
        <f t="shared" si="6"/>
        <v>0</v>
      </c>
      <c r="O27" s="66">
        <f t="shared" si="7"/>
        <v>0</v>
      </c>
      <c r="P27" s="322">
        <f t="shared" si="8"/>
        <v>0</v>
      </c>
      <c r="R27" s="149">
        <v>0.18</v>
      </c>
      <c r="S27">
        <v>92.26</v>
      </c>
    </row>
    <row r="28" spans="1:19" ht="18" customHeight="1">
      <c r="A28" s="60"/>
      <c r="B28" s="134"/>
      <c r="C28" s="150" t="s">
        <v>271</v>
      </c>
      <c r="D28" s="146" t="s">
        <v>9</v>
      </c>
      <c r="E28" s="145">
        <v>0.35</v>
      </c>
      <c r="F28" s="64"/>
      <c r="G28" s="63"/>
      <c r="H28" s="52">
        <f>ROUND(F28*G28,2)</f>
        <v>0</v>
      </c>
      <c r="I28" s="57">
        <v>0</v>
      </c>
      <c r="J28" s="55">
        <f>H28*0.06</f>
        <v>0</v>
      </c>
      <c r="K28" s="104">
        <v>0</v>
      </c>
      <c r="L28" s="66">
        <f t="shared" si="4"/>
        <v>0</v>
      </c>
      <c r="M28" s="66">
        <f>ROUND(H28*E28,2)</f>
        <v>0</v>
      </c>
      <c r="N28" s="66">
        <f t="shared" si="6"/>
        <v>0</v>
      </c>
      <c r="O28" s="66">
        <f t="shared" si="7"/>
        <v>0</v>
      </c>
      <c r="P28" s="322">
        <f t="shared" si="8"/>
        <v>0</v>
      </c>
      <c r="R28" s="149"/>
      <c r="S28">
        <v>92.26</v>
      </c>
    </row>
    <row r="29" spans="1:19" ht="18.75" customHeight="1">
      <c r="A29" s="60"/>
      <c r="B29" s="134"/>
      <c r="C29" s="144" t="s">
        <v>272</v>
      </c>
      <c r="D29" s="88" t="s">
        <v>8</v>
      </c>
      <c r="E29" s="145">
        <v>45</v>
      </c>
      <c r="F29" s="64"/>
      <c r="G29" s="51"/>
      <c r="H29" s="52"/>
      <c r="I29" s="57">
        <v>0</v>
      </c>
      <c r="J29" s="55">
        <f>H29*0.06</f>
        <v>0</v>
      </c>
      <c r="K29" s="104">
        <f>ROUND(J29+I29+H29,2)</f>
        <v>0</v>
      </c>
      <c r="L29" s="66">
        <f t="shared" si="4"/>
        <v>0</v>
      </c>
      <c r="M29" s="66">
        <f>ROUND(H29*E29,2)</f>
        <v>0</v>
      </c>
      <c r="N29" s="66">
        <f t="shared" si="6"/>
        <v>0</v>
      </c>
      <c r="O29" s="66">
        <f t="shared" si="7"/>
        <v>0</v>
      </c>
      <c r="P29" s="322">
        <f t="shared" si="8"/>
        <v>0</v>
      </c>
      <c r="R29" s="162">
        <v>0.18</v>
      </c>
      <c r="S29">
        <v>0.44</v>
      </c>
    </row>
    <row r="30" spans="1:19" ht="16.5" customHeight="1">
      <c r="A30" s="60"/>
      <c r="B30" s="134"/>
      <c r="C30" s="144" t="s">
        <v>273</v>
      </c>
      <c r="D30" s="146" t="s">
        <v>4</v>
      </c>
      <c r="E30" s="145">
        <v>541</v>
      </c>
      <c r="F30" s="64"/>
      <c r="G30" s="51"/>
      <c r="H30" s="52"/>
      <c r="I30" s="57">
        <v>0</v>
      </c>
      <c r="J30" s="55">
        <f t="shared" si="0"/>
        <v>0</v>
      </c>
      <c r="K30" s="104">
        <v>0</v>
      </c>
      <c r="L30" s="66">
        <f t="shared" si="4"/>
        <v>0</v>
      </c>
      <c r="M30" s="66">
        <f t="shared" si="5"/>
        <v>0</v>
      </c>
      <c r="N30" s="66">
        <f t="shared" si="6"/>
        <v>0</v>
      </c>
      <c r="O30" s="66">
        <f t="shared" si="7"/>
        <v>0</v>
      </c>
      <c r="P30" s="322">
        <f t="shared" si="8"/>
        <v>0</v>
      </c>
      <c r="R30" s="149">
        <v>1.68</v>
      </c>
      <c r="S30">
        <v>0.2</v>
      </c>
    </row>
    <row r="31" spans="1:19" ht="25.5">
      <c r="A31" s="60">
        <v>7</v>
      </c>
      <c r="B31" s="47" t="s">
        <v>211</v>
      </c>
      <c r="C31" s="87" t="s">
        <v>275</v>
      </c>
      <c r="D31" s="146" t="s">
        <v>7</v>
      </c>
      <c r="E31" s="145">
        <v>8.1</v>
      </c>
      <c r="F31" s="64">
        <v>0</v>
      </c>
      <c r="G31" s="63">
        <v>0</v>
      </c>
      <c r="H31" s="52">
        <f>ROUND(F31*G31,2)</f>
        <v>0</v>
      </c>
      <c r="I31" s="57">
        <f>R31*1.05</f>
        <v>0</v>
      </c>
      <c r="J31" s="55">
        <f t="shared" si="0"/>
        <v>0</v>
      </c>
      <c r="K31" s="104">
        <f t="shared" si="3"/>
        <v>0</v>
      </c>
      <c r="L31" s="66">
        <f t="shared" si="4"/>
        <v>0</v>
      </c>
      <c r="M31" s="66">
        <f t="shared" si="5"/>
        <v>0</v>
      </c>
      <c r="N31" s="66">
        <f t="shared" si="6"/>
        <v>0</v>
      </c>
      <c r="O31" s="66">
        <f t="shared" si="7"/>
        <v>0</v>
      </c>
      <c r="P31" s="322">
        <f t="shared" si="8"/>
        <v>0</v>
      </c>
      <c r="R31" s="149"/>
    </row>
    <row r="32" spans="1:19" ht="25.5">
      <c r="A32" s="60"/>
      <c r="B32" s="134"/>
      <c r="C32" s="144" t="s">
        <v>276</v>
      </c>
      <c r="D32" s="88" t="s">
        <v>7</v>
      </c>
      <c r="E32" s="145">
        <f>E31*1.05</f>
        <v>8.5050000000000008</v>
      </c>
      <c r="F32" s="64"/>
      <c r="G32" s="51"/>
      <c r="H32" s="52"/>
      <c r="I32" s="57">
        <v>0</v>
      </c>
      <c r="J32" s="55">
        <f t="shared" si="0"/>
        <v>0</v>
      </c>
      <c r="K32" s="104">
        <f t="shared" si="3"/>
        <v>0</v>
      </c>
      <c r="L32" s="66">
        <f t="shared" si="4"/>
        <v>0</v>
      </c>
      <c r="M32" s="66">
        <f t="shared" si="5"/>
        <v>0</v>
      </c>
      <c r="N32" s="66">
        <f t="shared" si="6"/>
        <v>0</v>
      </c>
      <c r="O32" s="66">
        <f t="shared" si="7"/>
        <v>0</v>
      </c>
      <c r="P32" s="322">
        <f t="shared" si="8"/>
        <v>0</v>
      </c>
      <c r="R32" s="149">
        <v>1.3</v>
      </c>
      <c r="S32">
        <v>6.2</v>
      </c>
    </row>
    <row r="33" spans="1:19" ht="38.25">
      <c r="A33" s="60"/>
      <c r="B33" s="134"/>
      <c r="C33" s="150" t="s">
        <v>691</v>
      </c>
      <c r="D33" s="151" t="s">
        <v>4</v>
      </c>
      <c r="E33" s="152">
        <f>ROUND(E31*5,2)</f>
        <v>40.5</v>
      </c>
      <c r="F33" s="64"/>
      <c r="G33" s="51"/>
      <c r="H33" s="52"/>
      <c r="I33" s="57">
        <v>0</v>
      </c>
      <c r="J33" s="152"/>
      <c r="K33" s="467">
        <f t="shared" si="3"/>
        <v>0</v>
      </c>
      <c r="L33" s="468">
        <f t="shared" si="4"/>
        <v>0</v>
      </c>
      <c r="M33" s="468">
        <f t="shared" si="5"/>
        <v>0</v>
      </c>
      <c r="N33" s="468">
        <f t="shared" si="6"/>
        <v>0</v>
      </c>
      <c r="O33" s="468">
        <f t="shared" si="7"/>
        <v>0</v>
      </c>
      <c r="P33" s="468">
        <f t="shared" si="8"/>
        <v>0</v>
      </c>
      <c r="R33" s="149">
        <v>0.18</v>
      </c>
    </row>
    <row r="34" spans="1:19">
      <c r="A34" s="60"/>
      <c r="B34" s="134"/>
      <c r="C34" s="150" t="s">
        <v>690</v>
      </c>
      <c r="D34" s="151" t="s">
        <v>115</v>
      </c>
      <c r="E34" s="471">
        <f>ROUND(E31*8,2)</f>
        <v>64.8</v>
      </c>
      <c r="F34" s="64"/>
      <c r="G34" s="51"/>
      <c r="H34" s="52"/>
      <c r="I34" s="57">
        <v>0</v>
      </c>
      <c r="J34" s="152"/>
      <c r="K34" s="467">
        <f t="shared" si="3"/>
        <v>0</v>
      </c>
      <c r="L34" s="468">
        <f t="shared" si="4"/>
        <v>0</v>
      </c>
      <c r="M34" s="468">
        <f t="shared" si="5"/>
        <v>0</v>
      </c>
      <c r="N34" s="468">
        <f t="shared" si="6"/>
        <v>0</v>
      </c>
      <c r="O34" s="468">
        <f t="shared" si="7"/>
        <v>0</v>
      </c>
      <c r="P34" s="468">
        <f t="shared" si="8"/>
        <v>0</v>
      </c>
      <c r="R34" s="149">
        <v>0.16</v>
      </c>
    </row>
    <row r="35" spans="1:19" ht="25.5">
      <c r="A35" s="60">
        <v>8</v>
      </c>
      <c r="B35" s="134" t="s">
        <v>60</v>
      </c>
      <c r="C35" s="87" t="s">
        <v>692</v>
      </c>
      <c r="D35" s="146" t="s">
        <v>76</v>
      </c>
      <c r="E35" s="145">
        <f>E31</f>
        <v>8.1</v>
      </c>
      <c r="F35" s="64">
        <v>0</v>
      </c>
      <c r="G35" s="51">
        <v>0</v>
      </c>
      <c r="H35" s="52">
        <f>ROUND(F35*G35,2)</f>
        <v>0</v>
      </c>
      <c r="I35" s="57">
        <f>R35*1.05</f>
        <v>0</v>
      </c>
      <c r="J35" s="152">
        <v>0</v>
      </c>
      <c r="K35" s="467">
        <f t="shared" si="3"/>
        <v>0</v>
      </c>
      <c r="L35" s="468">
        <f t="shared" si="4"/>
        <v>0</v>
      </c>
      <c r="M35" s="468">
        <f t="shared" si="5"/>
        <v>0</v>
      </c>
      <c r="N35" s="468">
        <f t="shared" si="6"/>
        <v>0</v>
      </c>
      <c r="O35" s="468">
        <f t="shared" si="7"/>
        <v>0</v>
      </c>
      <c r="P35" s="468">
        <f t="shared" si="8"/>
        <v>0</v>
      </c>
      <c r="R35" s="149"/>
    </row>
    <row r="36" spans="1:19" ht="25.5">
      <c r="A36" s="60"/>
      <c r="B36" s="134"/>
      <c r="C36" s="144" t="s">
        <v>693</v>
      </c>
      <c r="D36" s="88" t="s">
        <v>4</v>
      </c>
      <c r="E36" s="145">
        <f>ROUND(E35*5,2)</f>
        <v>40.5</v>
      </c>
      <c r="F36" s="64"/>
      <c r="G36" s="51"/>
      <c r="H36" s="52"/>
      <c r="I36" s="57">
        <v>0</v>
      </c>
      <c r="J36" s="152"/>
      <c r="K36" s="467">
        <v>0</v>
      </c>
      <c r="L36" s="468">
        <f t="shared" si="4"/>
        <v>0</v>
      </c>
      <c r="M36" s="468">
        <f t="shared" si="5"/>
        <v>0</v>
      </c>
      <c r="N36" s="468">
        <f t="shared" si="6"/>
        <v>0</v>
      </c>
      <c r="O36" s="468">
        <f t="shared" si="7"/>
        <v>0</v>
      </c>
      <c r="P36" s="468">
        <f t="shared" si="8"/>
        <v>0</v>
      </c>
      <c r="R36" s="162">
        <v>0.18</v>
      </c>
    </row>
    <row r="37" spans="1:19">
      <c r="A37" s="60"/>
      <c r="B37" s="134"/>
      <c r="C37" s="144" t="s">
        <v>694</v>
      </c>
      <c r="D37" s="146" t="s">
        <v>76</v>
      </c>
      <c r="E37" s="145">
        <f>ROUND(E35*1.2,2)</f>
        <v>9.7200000000000006</v>
      </c>
      <c r="F37" s="64"/>
      <c r="G37" s="51"/>
      <c r="H37" s="52"/>
      <c r="I37" s="57">
        <v>0</v>
      </c>
      <c r="J37" s="152"/>
      <c r="K37" s="467">
        <v>0</v>
      </c>
      <c r="L37" s="468">
        <f t="shared" si="4"/>
        <v>0</v>
      </c>
      <c r="M37" s="468">
        <f t="shared" si="5"/>
        <v>0</v>
      </c>
      <c r="N37" s="468">
        <f t="shared" si="6"/>
        <v>0</v>
      </c>
      <c r="O37" s="468">
        <f t="shared" si="7"/>
        <v>0</v>
      </c>
      <c r="P37" s="468">
        <f t="shared" si="8"/>
        <v>0</v>
      </c>
      <c r="R37" s="149">
        <v>1.68</v>
      </c>
    </row>
    <row r="38" spans="1:19" ht="25.5">
      <c r="A38" s="60">
        <v>9</v>
      </c>
      <c r="B38" s="134" t="s">
        <v>60</v>
      </c>
      <c r="C38" s="87" t="s">
        <v>695</v>
      </c>
      <c r="D38" s="146" t="s">
        <v>76</v>
      </c>
      <c r="E38" s="145">
        <f>E35</f>
        <v>8.1</v>
      </c>
      <c r="F38" s="64">
        <v>0</v>
      </c>
      <c r="G38" s="51">
        <v>0</v>
      </c>
      <c r="H38" s="52">
        <f>ROUND(F38*G38,2)</f>
        <v>0</v>
      </c>
      <c r="I38" s="57">
        <f>R38*1.05</f>
        <v>0</v>
      </c>
      <c r="J38" s="152">
        <v>0</v>
      </c>
      <c r="K38" s="467">
        <f t="shared" si="3"/>
        <v>0</v>
      </c>
      <c r="L38" s="468">
        <f t="shared" si="4"/>
        <v>0</v>
      </c>
      <c r="M38" s="468">
        <f t="shared" si="5"/>
        <v>0</v>
      </c>
      <c r="N38" s="468">
        <f t="shared" si="6"/>
        <v>0</v>
      </c>
      <c r="O38" s="468">
        <f t="shared" si="7"/>
        <v>0</v>
      </c>
      <c r="P38" s="468">
        <f t="shared" si="8"/>
        <v>0</v>
      </c>
      <c r="R38" s="149"/>
    </row>
    <row r="39" spans="1:19">
      <c r="A39" s="60"/>
      <c r="B39" s="134"/>
      <c r="C39" s="56" t="s">
        <v>645</v>
      </c>
      <c r="D39" s="469" t="s">
        <v>6</v>
      </c>
      <c r="E39" s="470">
        <f>E38*0.15</f>
        <v>1.2149999999999999</v>
      </c>
      <c r="F39" s="469"/>
      <c r="G39" s="63"/>
      <c r="H39" s="52"/>
      <c r="I39" s="57">
        <v>0</v>
      </c>
      <c r="J39" s="55">
        <f>H39*0.06</f>
        <v>0</v>
      </c>
      <c r="K39" s="104">
        <f t="shared" si="3"/>
        <v>0</v>
      </c>
      <c r="L39" s="66">
        <f t="shared" si="4"/>
        <v>0</v>
      </c>
      <c r="M39" s="66">
        <f t="shared" si="5"/>
        <v>0</v>
      </c>
      <c r="N39" s="66">
        <f t="shared" si="6"/>
        <v>0</v>
      </c>
      <c r="O39" s="66">
        <f t="shared" si="7"/>
        <v>0</v>
      </c>
      <c r="P39" s="322">
        <f t="shared" si="8"/>
        <v>0</v>
      </c>
      <c r="R39" s="149">
        <v>1.43</v>
      </c>
      <c r="S39">
        <v>1.43</v>
      </c>
    </row>
    <row r="40" spans="1:19" ht="25.5">
      <c r="A40" s="60">
        <v>10</v>
      </c>
      <c r="B40" s="134" t="s">
        <v>641</v>
      </c>
      <c r="C40" s="87" t="s">
        <v>696</v>
      </c>
      <c r="D40" s="146" t="s">
        <v>76</v>
      </c>
      <c r="E40" s="145">
        <f>E35</f>
        <v>8.1</v>
      </c>
      <c r="F40" s="64">
        <v>0</v>
      </c>
      <c r="G40" s="51">
        <v>0</v>
      </c>
      <c r="H40" s="52">
        <f>ROUND(F40*G40,2)</f>
        <v>0</v>
      </c>
      <c r="I40" s="57">
        <f>R40*1.05</f>
        <v>0</v>
      </c>
      <c r="J40" s="152"/>
      <c r="K40" s="467">
        <f t="shared" si="3"/>
        <v>0</v>
      </c>
      <c r="L40" s="468">
        <f t="shared" si="4"/>
        <v>0</v>
      </c>
      <c r="M40" s="468">
        <f t="shared" si="5"/>
        <v>0</v>
      </c>
      <c r="N40" s="468">
        <f t="shared" si="6"/>
        <v>0</v>
      </c>
      <c r="O40" s="468">
        <f t="shared" si="7"/>
        <v>0</v>
      </c>
      <c r="P40" s="468">
        <f t="shared" si="8"/>
        <v>0</v>
      </c>
      <c r="R40" s="149"/>
    </row>
    <row r="41" spans="1:19" ht="38.25">
      <c r="A41" s="60"/>
      <c r="B41" s="134"/>
      <c r="C41" s="144" t="s">
        <v>697</v>
      </c>
      <c r="D41" s="88" t="s">
        <v>4</v>
      </c>
      <c r="E41" s="145">
        <f>ROUND(E40*3,2)</f>
        <v>24.3</v>
      </c>
      <c r="F41" s="64"/>
      <c r="G41" s="51"/>
      <c r="H41" s="52"/>
      <c r="I41" s="57">
        <v>0</v>
      </c>
      <c r="J41" s="152"/>
      <c r="K41" s="467">
        <f t="shared" si="3"/>
        <v>0</v>
      </c>
      <c r="L41" s="468">
        <f t="shared" si="4"/>
        <v>0</v>
      </c>
      <c r="M41" s="468">
        <f t="shared" si="5"/>
        <v>0</v>
      </c>
      <c r="N41" s="468">
        <f t="shared" si="6"/>
        <v>0</v>
      </c>
      <c r="O41" s="468">
        <f t="shared" si="7"/>
        <v>0</v>
      </c>
      <c r="P41" s="468">
        <f t="shared" si="8"/>
        <v>0</v>
      </c>
      <c r="R41" s="149">
        <v>1.3</v>
      </c>
    </row>
    <row r="42" spans="1:19" ht="27" customHeight="1">
      <c r="A42" s="60">
        <v>8</v>
      </c>
      <c r="B42" s="47" t="s">
        <v>641</v>
      </c>
      <c r="C42" s="472" t="s">
        <v>698</v>
      </c>
      <c r="D42" s="469" t="s">
        <v>7</v>
      </c>
      <c r="E42" s="473">
        <v>81.099999999999994</v>
      </c>
      <c r="F42" s="469"/>
      <c r="G42" s="63">
        <v>0</v>
      </c>
      <c r="H42" s="52"/>
      <c r="I42" s="57">
        <f>S42*1.05</f>
        <v>0</v>
      </c>
      <c r="J42" s="55">
        <f t="shared" ref="J42:J48" si="9">H42*0.06</f>
        <v>0</v>
      </c>
      <c r="K42" s="104">
        <f t="shared" ref="K42:K48" si="10">ROUND(J42+I42+H42,2)</f>
        <v>0</v>
      </c>
      <c r="L42" s="66">
        <f t="shared" ref="L42:L48" si="11">ROUND(F42*E42,2)</f>
        <v>0</v>
      </c>
      <c r="M42" s="66">
        <f t="shared" ref="M42:M48" si="12">ROUND(H42*E42,2)</f>
        <v>0</v>
      </c>
      <c r="N42" s="66">
        <f t="shared" ref="N42:N48" si="13">ROUND(I42*E42,2)</f>
        <v>0</v>
      </c>
      <c r="O42" s="66">
        <f t="shared" ref="O42:O48" si="14">ROUND(J42*E42,2)</f>
        <v>0</v>
      </c>
      <c r="P42" s="322">
        <f t="shared" ref="P42:P48" si="15">ROUND(O42+N42+M42,2)</f>
        <v>0</v>
      </c>
      <c r="R42" s="445"/>
    </row>
    <row r="43" spans="1:19" ht="23.25" customHeight="1">
      <c r="A43" s="60"/>
      <c r="B43" s="134"/>
      <c r="C43" s="56" t="s">
        <v>645</v>
      </c>
      <c r="D43" s="469" t="s">
        <v>6</v>
      </c>
      <c r="E43" s="470">
        <f>E42*0.15</f>
        <v>12.164999999999999</v>
      </c>
      <c r="F43" s="469"/>
      <c r="G43" s="63"/>
      <c r="H43" s="52"/>
      <c r="I43" s="57">
        <v>0</v>
      </c>
      <c r="J43" s="55">
        <f t="shared" si="9"/>
        <v>0</v>
      </c>
      <c r="K43" s="104">
        <f t="shared" si="10"/>
        <v>0</v>
      </c>
      <c r="L43" s="66">
        <f t="shared" si="11"/>
        <v>0</v>
      </c>
      <c r="M43" s="66">
        <f t="shared" si="12"/>
        <v>0</v>
      </c>
      <c r="N43" s="66">
        <f t="shared" si="13"/>
        <v>0</v>
      </c>
      <c r="O43" s="66">
        <f t="shared" si="14"/>
        <v>0</v>
      </c>
      <c r="P43" s="322">
        <f t="shared" si="15"/>
        <v>0</v>
      </c>
      <c r="R43" s="445"/>
      <c r="S43">
        <v>1.43</v>
      </c>
    </row>
    <row r="44" spans="1:19" ht="23.25" customHeight="1">
      <c r="A44" s="60"/>
      <c r="B44" s="134"/>
      <c r="C44" s="474" t="s">
        <v>642</v>
      </c>
      <c r="D44" s="469" t="s">
        <v>4</v>
      </c>
      <c r="E44" s="470">
        <f>E42*1.05</f>
        <v>85.155000000000001</v>
      </c>
      <c r="F44" s="469"/>
      <c r="G44" s="63"/>
      <c r="H44" s="52"/>
      <c r="I44" s="57">
        <v>0</v>
      </c>
      <c r="J44" s="55">
        <f t="shared" si="9"/>
        <v>0</v>
      </c>
      <c r="K44" s="104">
        <f t="shared" si="10"/>
        <v>0</v>
      </c>
      <c r="L44" s="66">
        <f t="shared" si="11"/>
        <v>0</v>
      </c>
      <c r="M44" s="66">
        <f t="shared" si="12"/>
        <v>0</v>
      </c>
      <c r="N44" s="66">
        <f t="shared" si="13"/>
        <v>0</v>
      </c>
      <c r="O44" s="66">
        <f t="shared" si="14"/>
        <v>0</v>
      </c>
      <c r="P44" s="322">
        <f t="shared" si="15"/>
        <v>0</v>
      </c>
      <c r="R44" s="445"/>
      <c r="S44">
        <v>0.14000000000000001</v>
      </c>
    </row>
    <row r="45" spans="1:19" ht="27" customHeight="1">
      <c r="A45" s="60">
        <v>9</v>
      </c>
      <c r="B45" s="47" t="s">
        <v>641</v>
      </c>
      <c r="C45" s="475" t="s">
        <v>699</v>
      </c>
      <c r="D45" s="206" t="s">
        <v>7</v>
      </c>
      <c r="E45" s="476">
        <f>E42</f>
        <v>81.099999999999994</v>
      </c>
      <c r="F45" s="68">
        <v>0</v>
      </c>
      <c r="G45" s="68">
        <v>0</v>
      </c>
      <c r="H45" s="477">
        <f>ROUND(F45*G45,2)</f>
        <v>0</v>
      </c>
      <c r="I45" s="57">
        <f>S45*1.05</f>
        <v>0</v>
      </c>
      <c r="J45" s="68">
        <v>0</v>
      </c>
      <c r="K45" s="478">
        <f>ROUND(H45+I45+J45,2)</f>
        <v>0</v>
      </c>
      <c r="L45" s="53">
        <f t="shared" si="11"/>
        <v>0</v>
      </c>
      <c r="M45" s="479">
        <f t="shared" si="12"/>
        <v>0</v>
      </c>
      <c r="N45" s="479">
        <f t="shared" si="13"/>
        <v>0</v>
      </c>
      <c r="O45" s="479">
        <f t="shared" si="14"/>
        <v>0</v>
      </c>
      <c r="P45" s="105">
        <f>ROUND(M45+N45+O45,2)</f>
        <v>0</v>
      </c>
      <c r="R45" s="445"/>
    </row>
    <row r="46" spans="1:19" ht="23.25" customHeight="1">
      <c r="A46" s="60"/>
      <c r="B46" s="134"/>
      <c r="C46" s="480" t="s">
        <v>643</v>
      </c>
      <c r="D46" s="481" t="s">
        <v>644</v>
      </c>
      <c r="E46" s="59">
        <f>ROUND(E45*3.6/25*1.1,2)</f>
        <v>12.85</v>
      </c>
      <c r="F46" s="68"/>
      <c r="G46" s="68"/>
      <c r="H46" s="477">
        <f>ROUND(F46*G46,2)</f>
        <v>0</v>
      </c>
      <c r="I46" s="57">
        <v>0</v>
      </c>
      <c r="J46" s="68"/>
      <c r="K46" s="478">
        <f>ROUND(H46+I46+J46,2)</f>
        <v>0</v>
      </c>
      <c r="L46" s="53">
        <f t="shared" si="11"/>
        <v>0</v>
      </c>
      <c r="M46" s="479">
        <f t="shared" si="12"/>
        <v>0</v>
      </c>
      <c r="N46" s="479">
        <f t="shared" si="13"/>
        <v>0</v>
      </c>
      <c r="O46" s="479">
        <f t="shared" si="14"/>
        <v>0</v>
      </c>
      <c r="P46" s="105">
        <f>ROUND(M46+N46+O46,2)</f>
        <v>0</v>
      </c>
      <c r="R46" s="445"/>
      <c r="S46">
        <v>15.5</v>
      </c>
    </row>
    <row r="47" spans="1:19" ht="23.25" customHeight="1">
      <c r="A47" s="60"/>
      <c r="B47" s="134"/>
      <c r="C47" s="56" t="s">
        <v>645</v>
      </c>
      <c r="D47" s="47" t="s">
        <v>6</v>
      </c>
      <c r="E47" s="141">
        <f>E45*0.15</f>
        <v>12.164999999999999</v>
      </c>
      <c r="F47" s="68"/>
      <c r="G47" s="68"/>
      <c r="H47" s="477">
        <f>ROUND(F47*G47,2)</f>
        <v>0</v>
      </c>
      <c r="I47" s="57">
        <v>0</v>
      </c>
      <c r="J47" s="68"/>
      <c r="K47" s="478">
        <f>ROUND(H47+I47+J47,2)</f>
        <v>0</v>
      </c>
      <c r="L47" s="53">
        <f t="shared" si="11"/>
        <v>0</v>
      </c>
      <c r="M47" s="479">
        <f t="shared" si="12"/>
        <v>0</v>
      </c>
      <c r="N47" s="479">
        <f t="shared" si="13"/>
        <v>0</v>
      </c>
      <c r="O47" s="479">
        <f t="shared" si="14"/>
        <v>0</v>
      </c>
      <c r="P47" s="105">
        <f>ROUND(M47+N47+O47,2)</f>
        <v>0</v>
      </c>
      <c r="R47" s="445"/>
      <c r="S47">
        <v>1.43</v>
      </c>
    </row>
    <row r="48" spans="1:19" ht="27.75" customHeight="1">
      <c r="A48" s="60">
        <v>10</v>
      </c>
      <c r="B48" s="47" t="s">
        <v>641</v>
      </c>
      <c r="C48" s="472" t="s">
        <v>646</v>
      </c>
      <c r="D48" s="469" t="s">
        <v>7</v>
      </c>
      <c r="E48" s="470">
        <f>E45</f>
        <v>81.099999999999994</v>
      </c>
      <c r="F48" s="469"/>
      <c r="G48" s="63"/>
      <c r="H48" s="477">
        <f>ROUND(F48*G48,2)</f>
        <v>0</v>
      </c>
      <c r="I48" s="57">
        <f>S48*1.05</f>
        <v>0</v>
      </c>
      <c r="J48" s="55">
        <f t="shared" si="9"/>
        <v>0</v>
      </c>
      <c r="K48" s="104">
        <f t="shared" si="10"/>
        <v>0</v>
      </c>
      <c r="L48" s="66">
        <f t="shared" si="11"/>
        <v>0</v>
      </c>
      <c r="M48" s="66">
        <f t="shared" si="12"/>
        <v>0</v>
      </c>
      <c r="N48" s="66">
        <f t="shared" si="13"/>
        <v>0</v>
      </c>
      <c r="O48" s="66">
        <f t="shared" si="14"/>
        <v>0</v>
      </c>
      <c r="P48" s="322">
        <f t="shared" si="15"/>
        <v>0</v>
      </c>
      <c r="R48" s="445"/>
    </row>
    <row r="49" spans="1:19" ht="23.25" customHeight="1">
      <c r="A49" s="60"/>
      <c r="B49" s="134"/>
      <c r="C49" s="474" t="s">
        <v>647</v>
      </c>
      <c r="D49" s="469" t="s">
        <v>6</v>
      </c>
      <c r="E49" s="473">
        <f>E48*0.3</f>
        <v>24.33</v>
      </c>
      <c r="F49" s="469"/>
      <c r="G49" s="63"/>
      <c r="H49" s="52"/>
      <c r="I49" s="57"/>
      <c r="J49" s="55">
        <f>H49*0.06</f>
        <v>0</v>
      </c>
      <c r="K49" s="104">
        <f>ROUND(J49+I49+H49,2)</f>
        <v>0</v>
      </c>
      <c r="L49" s="66">
        <f>ROUND(F49*E49,2)</f>
        <v>0</v>
      </c>
      <c r="M49" s="66">
        <f>ROUND(H49*E49,2)</f>
        <v>0</v>
      </c>
      <c r="N49" s="66">
        <f>ROUND(I49*E49,2)</f>
        <v>0</v>
      </c>
      <c r="O49" s="66">
        <f>ROUND(J49*E49,2)</f>
        <v>0</v>
      </c>
      <c r="P49" s="322">
        <f>ROUND(O49+N49+M49,2)</f>
        <v>0</v>
      </c>
      <c r="R49" s="445"/>
      <c r="S49">
        <v>3.95</v>
      </c>
    </row>
    <row r="50" spans="1:19" ht="23.25" customHeight="1">
      <c r="A50" s="60"/>
      <c r="B50" s="134"/>
      <c r="C50" s="474" t="s">
        <v>648</v>
      </c>
      <c r="D50" s="469" t="s">
        <v>6</v>
      </c>
      <c r="E50" s="473">
        <f>E49</f>
        <v>24.33</v>
      </c>
      <c r="F50" s="469"/>
      <c r="G50" s="63"/>
      <c r="H50" s="52"/>
      <c r="I50" s="57"/>
      <c r="J50" s="55">
        <f>H50*0.06</f>
        <v>0</v>
      </c>
      <c r="K50" s="104"/>
      <c r="L50" s="66">
        <f>ROUND(F50*E50,2)</f>
        <v>0</v>
      </c>
      <c r="M50" s="66">
        <f>ROUND(H50*E50,2)</f>
        <v>0</v>
      </c>
      <c r="N50" s="66"/>
      <c r="O50" s="66">
        <f>ROUND(J50*E50,2)</f>
        <v>0</v>
      </c>
      <c r="P50" s="322">
        <f>ROUND(O50+N50+M50,2)</f>
        <v>0</v>
      </c>
      <c r="R50" s="445"/>
      <c r="S50">
        <v>0.65</v>
      </c>
    </row>
    <row r="51" spans="1:19" ht="18" customHeight="1">
      <c r="A51" s="597" t="s">
        <v>32</v>
      </c>
      <c r="B51" s="597"/>
      <c r="C51" s="597"/>
      <c r="D51" s="597"/>
      <c r="E51" s="597"/>
      <c r="F51" s="597"/>
      <c r="G51" s="597"/>
      <c r="H51" s="597"/>
      <c r="I51" s="597"/>
      <c r="J51" s="597"/>
      <c r="K51" s="71"/>
      <c r="L51" s="71">
        <f>SUM(L11:L50)</f>
        <v>0</v>
      </c>
      <c r="M51" s="71">
        <f>SUM(M11:M50)</f>
        <v>0</v>
      </c>
      <c r="N51" s="71">
        <f>SUM(N11:N50)</f>
        <v>0</v>
      </c>
      <c r="O51" s="71">
        <f>SUM(O11:O50)</f>
        <v>0</v>
      </c>
      <c r="P51" s="72">
        <f>ROUND(M51+N51+O51,2)</f>
        <v>0</v>
      </c>
    </row>
    <row r="53" spans="1:19">
      <c r="B53" s="27"/>
      <c r="C53" s="609"/>
      <c r="D53" s="609"/>
      <c r="E53" s="609"/>
      <c r="F53" s="609"/>
      <c r="G53" s="13"/>
    </row>
    <row r="54" spans="1:19">
      <c r="B54" s="27"/>
      <c r="C54" s="609"/>
      <c r="D54" s="609"/>
      <c r="E54" s="609"/>
      <c r="F54" s="609"/>
      <c r="G54" s="13"/>
    </row>
    <row r="55" spans="1:19">
      <c r="B55" s="27"/>
      <c r="C55" s="609"/>
      <c r="D55" s="609"/>
      <c r="E55" s="609"/>
      <c r="F55" s="609"/>
      <c r="G55" s="13"/>
    </row>
    <row r="56" spans="1:19">
      <c r="B56" s="27"/>
      <c r="C56" s="627"/>
      <c r="D56" s="608"/>
      <c r="E56" s="608"/>
      <c r="F56" s="608"/>
      <c r="G56" s="608"/>
    </row>
    <row r="57" spans="1:19">
      <c r="B57" s="27"/>
      <c r="C57" s="492" t="s">
        <v>5</v>
      </c>
      <c r="D57" s="120"/>
      <c r="E57" s="123"/>
      <c r="F57" s="122"/>
      <c r="G57" s="120"/>
      <c r="H57" s="123"/>
    </row>
    <row r="58" spans="1:19">
      <c r="B58" s="27"/>
      <c r="C58" s="32"/>
      <c r="D58" s="119" t="s">
        <v>84</v>
      </c>
      <c r="E58" s="22"/>
    </row>
    <row r="59" spans="1:19">
      <c r="C59" s="27"/>
      <c r="D59" s="31"/>
      <c r="E59" s="25"/>
    </row>
    <row r="60" spans="1:19" ht="16.5">
      <c r="C60" s="27"/>
      <c r="D60" s="26"/>
      <c r="E60" s="25"/>
    </row>
    <row r="61" spans="1:19" ht="16.5">
      <c r="C61" s="27"/>
      <c r="D61" s="121"/>
      <c r="E61" s="25"/>
      <c r="G61" s="124"/>
      <c r="H61" s="124"/>
    </row>
    <row r="62" spans="1:19">
      <c r="C62" s="27"/>
      <c r="D62" s="119"/>
      <c r="E62" s="22"/>
    </row>
    <row r="63" spans="1:19">
      <c r="C63" s="27"/>
      <c r="D63" s="31"/>
      <c r="E63" s="22"/>
    </row>
  </sheetData>
  <protectedRanges>
    <protectedRange password="CF3F" sqref="H21 H24" name="Range1_2_2"/>
    <protectedRange password="CF3F" sqref="B16:B19" name="Range1_4_1"/>
    <protectedRange password="CF3F" sqref="H16:H19" name="Range1_2_10_1"/>
  </protectedRanges>
  <mergeCells count="15">
    <mergeCell ref="A1:P1"/>
    <mergeCell ref="A2:P2"/>
    <mergeCell ref="O7:P7"/>
    <mergeCell ref="A9:A10"/>
    <mergeCell ref="C9:C10"/>
    <mergeCell ref="D9:D10"/>
    <mergeCell ref="E9:E10"/>
    <mergeCell ref="F9:K9"/>
    <mergeCell ref="C54:F54"/>
    <mergeCell ref="C55:F55"/>
    <mergeCell ref="C56:G56"/>
    <mergeCell ref="L9:P9"/>
    <mergeCell ref="A51:J51"/>
    <mergeCell ref="C53:F53"/>
    <mergeCell ref="B9:B10"/>
  </mergeCells>
  <conditionalFormatting sqref="R16:R19 R26:R50">
    <cfRule type="expression" dxfId="53" priority="21" stopIfTrue="1">
      <formula>#REF!&gt;0</formula>
    </cfRule>
    <cfRule type="expression" dxfId="52" priority="22" stopIfTrue="1">
      <formula>#REF!=3</formula>
    </cfRule>
    <cfRule type="expression" dxfId="51" priority="23" stopIfTrue="1">
      <formula>#REF!=2</formula>
    </cfRule>
  </conditionalFormatting>
  <conditionalFormatting sqref="R16:R19 R26:R50">
    <cfRule type="expression" dxfId="50" priority="21" stopIfTrue="1">
      <formula>R16=#REF!=FALSE</formula>
    </cfRule>
  </conditionalFormatting>
  <pageMargins left="0.31496062992125984" right="0.11811023622047245" top="0.55118110236220474" bottom="0.35433070866141736" header="0.35433070866141736" footer="0.19685039370078741"/>
  <pageSetup paperSize="9" orientation="landscape" horizontalDpi="300" verticalDpi="300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T78"/>
  <sheetViews>
    <sheetView topLeftCell="A52" zoomScale="82" zoomScaleNormal="82" workbookViewId="0">
      <selection activeCell="M75" sqref="M75"/>
    </sheetView>
  </sheetViews>
  <sheetFormatPr defaultRowHeight="15"/>
  <cols>
    <col min="1" max="1" width="4.85546875" customWidth="1"/>
    <col min="2" max="2" width="6.28515625" customWidth="1"/>
    <col min="3" max="3" width="38.7109375" customWidth="1"/>
    <col min="4" max="4" width="6.28515625" customWidth="1"/>
    <col min="5" max="5" width="7.5703125" customWidth="1"/>
    <col min="6" max="6" width="7.28515625" customWidth="1"/>
    <col min="7" max="7" width="9.42578125" customWidth="1"/>
    <col min="8" max="8" width="8.7109375" customWidth="1"/>
    <col min="9" max="9" width="8.140625" customWidth="1"/>
    <col min="10" max="12" width="7.7109375" customWidth="1"/>
    <col min="13" max="13" width="7.42578125" customWidth="1"/>
    <col min="14" max="14" width="11.28515625" customWidth="1"/>
    <col min="16" max="16" width="9.140625" customWidth="1"/>
    <col min="18" max="18" width="8" hidden="1" customWidth="1"/>
    <col min="19" max="20" width="0" hidden="1" customWidth="1"/>
  </cols>
  <sheetData>
    <row r="1" spans="1:19" ht="15.75">
      <c r="A1" s="595" t="s">
        <v>90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</row>
    <row r="2" spans="1:19">
      <c r="A2" s="637" t="s">
        <v>40</v>
      </c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</row>
    <row r="3" spans="1:19">
      <c r="A3" s="77"/>
      <c r="B3" s="77"/>
      <c r="C3" s="98"/>
      <c r="D3" s="98"/>
      <c r="E3" s="98"/>
      <c r="F3" s="98"/>
      <c r="G3" s="98" t="s">
        <v>723</v>
      </c>
      <c r="H3" s="98"/>
      <c r="I3" s="98"/>
      <c r="J3" s="98"/>
      <c r="K3" s="98"/>
      <c r="L3" s="98"/>
      <c r="M3" s="77"/>
      <c r="N3" s="77"/>
      <c r="O3" s="77"/>
      <c r="P3" s="77"/>
    </row>
    <row r="4" spans="1:19">
      <c r="A4" s="99" t="s">
        <v>707</v>
      </c>
      <c r="B4" s="186"/>
      <c r="C4" s="154"/>
      <c r="D4" s="154"/>
      <c r="E4" s="154"/>
      <c r="F4" s="75"/>
      <c r="G4" s="4"/>
      <c r="H4" s="75"/>
      <c r="I4" s="4"/>
      <c r="J4" s="4"/>
      <c r="K4" s="4"/>
      <c r="L4" s="4"/>
      <c r="M4" s="5"/>
      <c r="N4" s="5"/>
      <c r="O4" s="4"/>
      <c r="P4" s="5"/>
    </row>
    <row r="5" spans="1:19" ht="20.25">
      <c r="A5" s="75" t="s">
        <v>176</v>
      </c>
      <c r="B5" s="186"/>
      <c r="C5" s="154"/>
      <c r="D5" s="154"/>
      <c r="E5" s="154"/>
      <c r="F5" s="75"/>
      <c r="G5" s="4"/>
      <c r="H5" s="75"/>
      <c r="I5" s="4"/>
      <c r="J5" s="75"/>
      <c r="K5" s="4"/>
      <c r="L5" s="4"/>
      <c r="M5" s="1"/>
      <c r="N5" s="6"/>
      <c r="O5" s="7"/>
      <c r="P5" s="8"/>
    </row>
    <row r="6" spans="1:19">
      <c r="A6" s="73" t="s">
        <v>171</v>
      </c>
      <c r="B6" s="186"/>
      <c r="C6" s="154"/>
      <c r="D6" s="154"/>
      <c r="E6" s="154"/>
      <c r="F6" s="73"/>
      <c r="G6" s="9"/>
      <c r="H6" s="73"/>
      <c r="I6" s="9"/>
      <c r="J6" s="73"/>
      <c r="K6" s="9"/>
      <c r="L6" s="9"/>
      <c r="M6" s="4"/>
      <c r="N6" s="4"/>
      <c r="O6" s="4"/>
      <c r="P6" s="4"/>
    </row>
    <row r="7" spans="1:19">
      <c r="A7" s="73" t="s">
        <v>718</v>
      </c>
      <c r="B7" s="153"/>
      <c r="C7" s="17"/>
      <c r="D7" s="17"/>
      <c r="E7" s="17"/>
      <c r="F7" s="73"/>
      <c r="G7" s="9"/>
      <c r="H7" s="73"/>
      <c r="I7" s="9"/>
      <c r="J7" s="9"/>
      <c r="K7" s="9"/>
      <c r="L7" s="9"/>
      <c r="M7" s="74"/>
      <c r="N7" s="74"/>
      <c r="O7" s="625"/>
      <c r="P7" s="625"/>
    </row>
    <row r="8" spans="1:19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4"/>
      <c r="N8" s="4"/>
      <c r="O8" s="4"/>
      <c r="P8" s="10"/>
    </row>
    <row r="9" spans="1:19">
      <c r="A9" s="3"/>
      <c r="B9" s="3"/>
      <c r="C9" s="9"/>
      <c r="D9" s="9"/>
      <c r="E9" s="9"/>
      <c r="F9" s="73"/>
      <c r="G9" s="73"/>
      <c r="H9" s="73"/>
      <c r="I9" s="73"/>
      <c r="J9" s="73"/>
      <c r="K9" s="73"/>
      <c r="L9" s="73"/>
      <c r="M9" s="75"/>
      <c r="N9" s="75"/>
      <c r="O9" s="75"/>
      <c r="P9" s="76"/>
    </row>
    <row r="10" spans="1:19" ht="15" customHeight="1">
      <c r="A10" s="616" t="s">
        <v>11</v>
      </c>
      <c r="B10" s="616" t="s">
        <v>64</v>
      </c>
      <c r="C10" s="638" t="s">
        <v>0</v>
      </c>
      <c r="D10" s="639" t="s">
        <v>1</v>
      </c>
      <c r="E10" s="640" t="s">
        <v>2</v>
      </c>
      <c r="F10" s="613" t="s">
        <v>12</v>
      </c>
      <c r="G10" s="614"/>
      <c r="H10" s="614"/>
      <c r="I10" s="614"/>
      <c r="J10" s="614"/>
      <c r="K10" s="615"/>
      <c r="L10" s="618" t="s">
        <v>13</v>
      </c>
      <c r="M10" s="618"/>
      <c r="N10" s="618"/>
      <c r="O10" s="618"/>
      <c r="P10" s="618"/>
    </row>
    <row r="11" spans="1:19" ht="102.75" customHeight="1">
      <c r="A11" s="617"/>
      <c r="B11" s="617"/>
      <c r="C11" s="638"/>
      <c r="D11" s="639"/>
      <c r="E11" s="641"/>
      <c r="F11" s="115" t="s">
        <v>65</v>
      </c>
      <c r="G11" s="115" t="s">
        <v>719</v>
      </c>
      <c r="H11" s="115" t="s">
        <v>66</v>
      </c>
      <c r="I11" s="115" t="s">
        <v>77</v>
      </c>
      <c r="J11" s="115" t="s">
        <v>67</v>
      </c>
      <c r="K11" s="115" t="s">
        <v>68</v>
      </c>
      <c r="L11" s="115" t="s">
        <v>69</v>
      </c>
      <c r="M11" s="115" t="s">
        <v>66</v>
      </c>
      <c r="N11" s="115" t="s">
        <v>70</v>
      </c>
      <c r="O11" s="115" t="s">
        <v>67</v>
      </c>
      <c r="P11" s="115" t="s">
        <v>71</v>
      </c>
    </row>
    <row r="12" spans="1:19" ht="21.75" customHeight="1">
      <c r="A12" s="37"/>
      <c r="B12" s="37"/>
      <c r="C12" s="35" t="s">
        <v>73</v>
      </c>
      <c r="D12" s="38"/>
      <c r="E12" s="39"/>
      <c r="F12" s="40"/>
      <c r="G12" s="41"/>
      <c r="H12" s="42"/>
      <c r="I12" s="41"/>
      <c r="J12" s="41"/>
      <c r="K12" s="43"/>
      <c r="L12" s="44"/>
      <c r="M12" s="45"/>
      <c r="N12" s="45"/>
      <c r="O12" s="45"/>
      <c r="P12" s="46"/>
    </row>
    <row r="13" spans="1:19" ht="25.5">
      <c r="A13" s="47">
        <v>1</v>
      </c>
      <c r="B13" s="47" t="s">
        <v>61</v>
      </c>
      <c r="C13" s="48" t="s">
        <v>277</v>
      </c>
      <c r="D13" s="47" t="s">
        <v>141</v>
      </c>
      <c r="E13" s="49">
        <v>1</v>
      </c>
      <c r="F13" s="50"/>
      <c r="G13" s="51"/>
      <c r="H13" s="52"/>
      <c r="I13" s="52"/>
      <c r="J13" s="52"/>
      <c r="K13" s="52"/>
      <c r="L13" s="53"/>
      <c r="M13" s="54"/>
      <c r="N13" s="54"/>
      <c r="O13" s="54"/>
      <c r="P13" s="55"/>
      <c r="S13">
        <v>14.399999999999999</v>
      </c>
    </row>
    <row r="14" spans="1:19">
      <c r="A14" s="47"/>
      <c r="B14" s="47"/>
      <c r="C14" s="48" t="s">
        <v>278</v>
      </c>
      <c r="D14" s="47" t="s">
        <v>72</v>
      </c>
      <c r="E14" s="52">
        <f>E13*5.19</f>
        <v>5.19</v>
      </c>
      <c r="F14" s="50">
        <v>0</v>
      </c>
      <c r="G14" s="51">
        <v>0</v>
      </c>
      <c r="H14" s="52">
        <f>ROUND(F14*G14,2)</f>
        <v>0</v>
      </c>
      <c r="I14" s="52"/>
      <c r="J14" s="52">
        <f>H14*0.06</f>
        <v>0</v>
      </c>
      <c r="K14" s="104">
        <f t="shared" ref="K14:K22" si="0">ROUND(H14+I14+J14,2)</f>
        <v>0</v>
      </c>
      <c r="L14" s="53">
        <f t="shared" ref="L14:L27" si="1">ROUND(F14*E14,2)</f>
        <v>0</v>
      </c>
      <c r="M14" s="54">
        <f t="shared" ref="M14:M27" si="2">ROUND(H14*E14,2)</f>
        <v>0</v>
      </c>
      <c r="N14" s="54">
        <f t="shared" ref="N14:N27" si="3">ROUND(I14*E14,2)</f>
        <v>0</v>
      </c>
      <c r="O14" s="54">
        <f t="shared" ref="O14:O27" si="4">ROUND(J14*E14,2)</f>
        <v>0</v>
      </c>
      <c r="P14" s="105">
        <f t="shared" ref="P14:P27" si="5">ROUND(M14+N14+O14,2)</f>
        <v>0</v>
      </c>
      <c r="S14">
        <v>1.4</v>
      </c>
    </row>
    <row r="15" spans="1:19">
      <c r="A15" s="47"/>
      <c r="B15" s="47"/>
      <c r="C15" s="56" t="s">
        <v>48</v>
      </c>
      <c r="D15" s="47" t="s">
        <v>7</v>
      </c>
      <c r="E15" s="52">
        <f>+E14</f>
        <v>5.19</v>
      </c>
      <c r="F15" s="50"/>
      <c r="G15" s="51"/>
      <c r="H15" s="52"/>
      <c r="I15" s="52">
        <v>0</v>
      </c>
      <c r="J15" s="52"/>
      <c r="K15" s="104">
        <f t="shared" si="0"/>
        <v>0</v>
      </c>
      <c r="L15" s="53">
        <f t="shared" si="1"/>
        <v>0</v>
      </c>
      <c r="M15" s="54">
        <f t="shared" si="2"/>
        <v>0</v>
      </c>
      <c r="N15" s="54">
        <f t="shared" si="3"/>
        <v>0</v>
      </c>
      <c r="O15" s="54">
        <f t="shared" si="4"/>
        <v>0</v>
      </c>
      <c r="P15" s="105">
        <f t="shared" si="5"/>
        <v>0</v>
      </c>
      <c r="S15">
        <v>120</v>
      </c>
    </row>
    <row r="16" spans="1:19">
      <c r="A16" s="47"/>
      <c r="B16" s="47"/>
      <c r="C16" s="56" t="s">
        <v>49</v>
      </c>
      <c r="D16" s="47" t="s">
        <v>7</v>
      </c>
      <c r="E16" s="52">
        <f>E14</f>
        <v>5.19</v>
      </c>
      <c r="F16" s="50"/>
      <c r="G16" s="51"/>
      <c r="H16" s="52"/>
      <c r="I16" s="52">
        <v>0</v>
      </c>
      <c r="J16" s="52"/>
      <c r="K16" s="104">
        <f t="shared" si="0"/>
        <v>0</v>
      </c>
      <c r="L16" s="53">
        <f t="shared" si="1"/>
        <v>0</v>
      </c>
      <c r="M16" s="54">
        <f t="shared" si="2"/>
        <v>0</v>
      </c>
      <c r="N16" s="54">
        <f t="shared" si="3"/>
        <v>0</v>
      </c>
      <c r="O16" s="54">
        <f t="shared" si="4"/>
        <v>0</v>
      </c>
      <c r="P16" s="105">
        <f t="shared" si="5"/>
        <v>0</v>
      </c>
    </row>
    <row r="17" spans="1:20">
      <c r="A17" s="47"/>
      <c r="B17" s="47"/>
      <c r="C17" s="56" t="s">
        <v>50</v>
      </c>
      <c r="D17" s="47" t="s">
        <v>51</v>
      </c>
      <c r="E17" s="52">
        <f>ROUND(E14*0.3,2)</f>
        <v>1.56</v>
      </c>
      <c r="F17" s="50"/>
      <c r="G17" s="51"/>
      <c r="H17" s="52"/>
      <c r="I17" s="52">
        <v>0</v>
      </c>
      <c r="J17" s="52"/>
      <c r="K17" s="104">
        <f t="shared" si="0"/>
        <v>0</v>
      </c>
      <c r="L17" s="53">
        <f t="shared" si="1"/>
        <v>0</v>
      </c>
      <c r="M17" s="54">
        <f t="shared" si="2"/>
        <v>0</v>
      </c>
      <c r="N17" s="54">
        <f t="shared" si="3"/>
        <v>0</v>
      </c>
      <c r="O17" s="54">
        <f t="shared" si="4"/>
        <v>0</v>
      </c>
      <c r="P17" s="105">
        <f t="shared" si="5"/>
        <v>0</v>
      </c>
    </row>
    <row r="18" spans="1:20" ht="25.5">
      <c r="A18" s="47">
        <v>2</v>
      </c>
      <c r="B18" s="47" t="s">
        <v>61</v>
      </c>
      <c r="C18" s="48" t="s">
        <v>279</v>
      </c>
      <c r="D18" s="47" t="s">
        <v>141</v>
      </c>
      <c r="E18" s="49">
        <v>1</v>
      </c>
      <c r="F18" s="50"/>
      <c r="G18" s="51"/>
      <c r="H18" s="52"/>
      <c r="I18" s="52"/>
      <c r="J18" s="52"/>
      <c r="K18" s="104"/>
      <c r="L18" s="53"/>
      <c r="M18" s="54"/>
      <c r="N18" s="54"/>
      <c r="O18" s="54"/>
      <c r="P18" s="105"/>
    </row>
    <row r="19" spans="1:20">
      <c r="A19" s="47"/>
      <c r="B19" s="47"/>
      <c r="C19" s="48" t="s">
        <v>280</v>
      </c>
      <c r="D19" s="47" t="s">
        <v>72</v>
      </c>
      <c r="E19" s="52">
        <f>E18*1.28</f>
        <v>1.28</v>
      </c>
      <c r="F19" s="50">
        <v>0</v>
      </c>
      <c r="G19" s="51">
        <v>0</v>
      </c>
      <c r="H19" s="52">
        <f>ROUND(F19*G19,2)</f>
        <v>0</v>
      </c>
      <c r="I19" s="52"/>
      <c r="J19" s="52"/>
      <c r="K19" s="104">
        <f t="shared" si="0"/>
        <v>0</v>
      </c>
      <c r="L19" s="53">
        <f>ROUND(F19*E19,2)</f>
        <v>0</v>
      </c>
      <c r="M19" s="54">
        <f>ROUND(H19*E19,2)</f>
        <v>0</v>
      </c>
      <c r="N19" s="54">
        <f>ROUND(I19*E19,2)</f>
        <v>0</v>
      </c>
      <c r="O19" s="54">
        <f>ROUND(J19*E19,2)</f>
        <v>0</v>
      </c>
      <c r="P19" s="105">
        <f>ROUND(M19+N19+O19,2)</f>
        <v>0</v>
      </c>
    </row>
    <row r="20" spans="1:20">
      <c r="A20" s="47"/>
      <c r="B20" s="47"/>
      <c r="C20" s="56" t="s">
        <v>48</v>
      </c>
      <c r="D20" s="47" t="s">
        <v>7</v>
      </c>
      <c r="E20" s="52">
        <f>+E19</f>
        <v>1.28</v>
      </c>
      <c r="F20" s="50"/>
      <c r="G20" s="51"/>
      <c r="H20" s="52"/>
      <c r="I20" s="52">
        <v>0</v>
      </c>
      <c r="J20" s="52"/>
      <c r="K20" s="104">
        <f t="shared" si="0"/>
        <v>0</v>
      </c>
      <c r="L20" s="53">
        <f t="shared" si="1"/>
        <v>0</v>
      </c>
      <c r="M20" s="54">
        <f t="shared" si="2"/>
        <v>0</v>
      </c>
      <c r="N20" s="54">
        <f t="shared" si="3"/>
        <v>0</v>
      </c>
      <c r="O20" s="54">
        <f t="shared" si="4"/>
        <v>0</v>
      </c>
      <c r="P20" s="105">
        <f t="shared" si="5"/>
        <v>0</v>
      </c>
      <c r="S20">
        <v>120</v>
      </c>
    </row>
    <row r="21" spans="1:20">
      <c r="A21" s="47"/>
      <c r="B21" s="47"/>
      <c r="C21" s="56" t="s">
        <v>49</v>
      </c>
      <c r="D21" s="47" t="s">
        <v>7</v>
      </c>
      <c r="E21" s="52">
        <f>E19</f>
        <v>1.28</v>
      </c>
      <c r="F21" s="50"/>
      <c r="G21" s="51"/>
      <c r="H21" s="52"/>
      <c r="I21" s="52">
        <v>0</v>
      </c>
      <c r="J21" s="52"/>
      <c r="K21" s="104">
        <f t="shared" si="0"/>
        <v>0</v>
      </c>
      <c r="L21" s="53">
        <f t="shared" si="1"/>
        <v>0</v>
      </c>
      <c r="M21" s="54">
        <f t="shared" si="2"/>
        <v>0</v>
      </c>
      <c r="N21" s="54">
        <f t="shared" si="3"/>
        <v>0</v>
      </c>
      <c r="O21" s="54">
        <f t="shared" si="4"/>
        <v>0</v>
      </c>
      <c r="P21" s="105">
        <f t="shared" si="5"/>
        <v>0</v>
      </c>
    </row>
    <row r="22" spans="1:20">
      <c r="A22" s="47"/>
      <c r="B22" s="47"/>
      <c r="C22" s="56" t="s">
        <v>50</v>
      </c>
      <c r="D22" s="47" t="s">
        <v>51</v>
      </c>
      <c r="E22" s="52">
        <f>ROUND(E19*0.3,2)</f>
        <v>0.38</v>
      </c>
      <c r="F22" s="50"/>
      <c r="G22" s="51"/>
      <c r="H22" s="52"/>
      <c r="I22" s="52">
        <v>0</v>
      </c>
      <c r="J22" s="52"/>
      <c r="K22" s="104">
        <f t="shared" si="0"/>
        <v>0</v>
      </c>
      <c r="L22" s="53">
        <f t="shared" si="1"/>
        <v>0</v>
      </c>
      <c r="M22" s="54">
        <f t="shared" si="2"/>
        <v>0</v>
      </c>
      <c r="N22" s="54">
        <f t="shared" si="3"/>
        <v>0</v>
      </c>
      <c r="O22" s="54">
        <f t="shared" si="4"/>
        <v>0</v>
      </c>
      <c r="P22" s="105">
        <f t="shared" si="5"/>
        <v>0</v>
      </c>
    </row>
    <row r="23" spans="1:20" ht="25.5">
      <c r="A23" s="47">
        <v>3</v>
      </c>
      <c r="B23" s="47" t="s">
        <v>61</v>
      </c>
      <c r="C23" s="48" t="s">
        <v>281</v>
      </c>
      <c r="D23" s="47" t="s">
        <v>141</v>
      </c>
      <c r="E23" s="49">
        <v>1</v>
      </c>
      <c r="F23" s="50"/>
      <c r="G23" s="51"/>
      <c r="H23" s="52"/>
      <c r="I23" s="52"/>
      <c r="J23" s="52"/>
      <c r="K23" s="104"/>
      <c r="L23" s="53"/>
      <c r="M23" s="54"/>
      <c r="N23" s="54"/>
      <c r="O23" s="54"/>
      <c r="P23" s="105"/>
    </row>
    <row r="24" spans="1:20">
      <c r="A24" s="47"/>
      <c r="B24" s="47"/>
      <c r="C24" s="48" t="s">
        <v>282</v>
      </c>
      <c r="D24" s="47" t="s">
        <v>72</v>
      </c>
      <c r="E24" s="52">
        <f>0.52*E23</f>
        <v>0.52</v>
      </c>
      <c r="F24" s="50">
        <v>0</v>
      </c>
      <c r="G24" s="51">
        <v>0</v>
      </c>
      <c r="H24" s="52">
        <f>ROUND(F24*G24,2)</f>
        <v>0</v>
      </c>
      <c r="I24" s="52"/>
      <c r="J24" s="52">
        <f>H24*0.06</f>
        <v>0</v>
      </c>
      <c r="K24" s="104">
        <f t="shared" ref="K24:K29" si="6">ROUND(H24+I24+J24,2)</f>
        <v>0</v>
      </c>
      <c r="L24" s="53">
        <f t="shared" si="1"/>
        <v>0</v>
      </c>
      <c r="M24" s="54">
        <f t="shared" si="2"/>
        <v>0</v>
      </c>
      <c r="N24" s="54">
        <f t="shared" si="3"/>
        <v>0</v>
      </c>
      <c r="O24" s="54">
        <f t="shared" si="4"/>
        <v>0</v>
      </c>
      <c r="P24" s="105">
        <f t="shared" si="5"/>
        <v>0</v>
      </c>
    </row>
    <row r="25" spans="1:20">
      <c r="A25" s="47"/>
      <c r="B25" s="47"/>
      <c r="C25" s="56" t="s">
        <v>48</v>
      </c>
      <c r="D25" s="47" t="s">
        <v>7</v>
      </c>
      <c r="E25" s="52">
        <f>+E24</f>
        <v>0.52</v>
      </c>
      <c r="F25" s="50"/>
      <c r="G25" s="51"/>
      <c r="H25" s="52"/>
      <c r="I25" s="52">
        <v>0</v>
      </c>
      <c r="J25" s="52"/>
      <c r="K25" s="104">
        <f t="shared" si="6"/>
        <v>0</v>
      </c>
      <c r="L25" s="53">
        <f t="shared" si="1"/>
        <v>0</v>
      </c>
      <c r="M25" s="54">
        <f t="shared" si="2"/>
        <v>0</v>
      </c>
      <c r="N25" s="54">
        <f t="shared" si="3"/>
        <v>0</v>
      </c>
      <c r="O25" s="54">
        <f t="shared" si="4"/>
        <v>0</v>
      </c>
      <c r="P25" s="105">
        <f t="shared" si="5"/>
        <v>0</v>
      </c>
      <c r="S25">
        <v>130</v>
      </c>
    </row>
    <row r="26" spans="1:20">
      <c r="A26" s="47"/>
      <c r="B26" s="47"/>
      <c r="C26" s="56" t="s">
        <v>49</v>
      </c>
      <c r="D26" s="47" t="s">
        <v>7</v>
      </c>
      <c r="E26" s="52">
        <f>E24</f>
        <v>0.52</v>
      </c>
      <c r="F26" s="50"/>
      <c r="G26" s="51"/>
      <c r="H26" s="52"/>
      <c r="I26" s="52">
        <v>0</v>
      </c>
      <c r="J26" s="52"/>
      <c r="K26" s="104">
        <f t="shared" si="6"/>
        <v>0</v>
      </c>
      <c r="L26" s="53">
        <f t="shared" si="1"/>
        <v>0</v>
      </c>
      <c r="M26" s="54">
        <f t="shared" si="2"/>
        <v>0</v>
      </c>
      <c r="N26" s="54">
        <f t="shared" si="3"/>
        <v>0</v>
      </c>
      <c r="O26" s="54">
        <f t="shared" si="4"/>
        <v>0</v>
      </c>
      <c r="P26" s="105">
        <f t="shared" si="5"/>
        <v>0</v>
      </c>
    </row>
    <row r="27" spans="1:20">
      <c r="A27" s="47"/>
      <c r="B27" s="47"/>
      <c r="C27" s="56" t="s">
        <v>50</v>
      </c>
      <c r="D27" s="47" t="s">
        <v>51</v>
      </c>
      <c r="E27" s="52">
        <f>ROUND(E24*0.3,2)</f>
        <v>0.16</v>
      </c>
      <c r="F27" s="50"/>
      <c r="G27" s="51"/>
      <c r="H27" s="52"/>
      <c r="I27" s="52">
        <v>0</v>
      </c>
      <c r="J27" s="52"/>
      <c r="K27" s="104">
        <f t="shared" si="6"/>
        <v>0</v>
      </c>
      <c r="L27" s="53">
        <f t="shared" si="1"/>
        <v>0</v>
      </c>
      <c r="M27" s="54">
        <f t="shared" si="2"/>
        <v>0</v>
      </c>
      <c r="N27" s="54">
        <f t="shared" si="3"/>
        <v>0</v>
      </c>
      <c r="O27" s="54">
        <f t="shared" si="4"/>
        <v>0</v>
      </c>
      <c r="P27" s="105">
        <f t="shared" si="5"/>
        <v>0</v>
      </c>
    </row>
    <row r="28" spans="1:20" ht="25.5">
      <c r="A28" s="47">
        <v>4</v>
      </c>
      <c r="B28" s="47" t="s">
        <v>60</v>
      </c>
      <c r="C28" s="48" t="s">
        <v>104</v>
      </c>
      <c r="D28" s="52" t="s">
        <v>8</v>
      </c>
      <c r="E28" s="52">
        <v>4.0999999999999996</v>
      </c>
      <c r="F28" s="50">
        <v>0</v>
      </c>
      <c r="G28" s="51">
        <v>0</v>
      </c>
      <c r="H28" s="52">
        <v>0</v>
      </c>
      <c r="I28" s="52">
        <v>0</v>
      </c>
      <c r="J28" s="52">
        <f>H28*0.06</f>
        <v>0</v>
      </c>
      <c r="K28" s="104">
        <f t="shared" si="6"/>
        <v>0</v>
      </c>
      <c r="L28" s="53">
        <f>ROUND(F28*E28,2)</f>
        <v>0</v>
      </c>
      <c r="M28" s="54">
        <f>ROUND(H28*E28,2)</f>
        <v>0</v>
      </c>
      <c r="N28" s="54">
        <f>ROUND(I28*E28,2)</f>
        <v>0</v>
      </c>
      <c r="O28" s="54">
        <f>ROUND(J28*E28,2)</f>
        <v>0</v>
      </c>
      <c r="P28" s="105">
        <f>ROUND(M28+N28+O28,2)</f>
        <v>0</v>
      </c>
      <c r="R28" s="52">
        <v>11</v>
      </c>
    </row>
    <row r="29" spans="1:20" ht="25.5">
      <c r="A29" s="47">
        <v>5</v>
      </c>
      <c r="B29" s="47" t="s">
        <v>60</v>
      </c>
      <c r="C29" s="48" t="s">
        <v>105</v>
      </c>
      <c r="D29" s="52" t="s">
        <v>8</v>
      </c>
      <c r="E29" s="52">
        <v>4.5</v>
      </c>
      <c r="F29" s="50">
        <v>0</v>
      </c>
      <c r="G29" s="51">
        <v>0</v>
      </c>
      <c r="H29" s="52">
        <f>ROUND(F29*G29,2)</f>
        <v>0</v>
      </c>
      <c r="I29" s="52">
        <v>0</v>
      </c>
      <c r="J29" s="52">
        <f>H29*0.06</f>
        <v>0</v>
      </c>
      <c r="K29" s="104">
        <f t="shared" si="6"/>
        <v>0</v>
      </c>
      <c r="L29" s="53">
        <f>ROUND(F29*E29,2)</f>
        <v>0</v>
      </c>
      <c r="M29" s="54">
        <f>ROUND(H29*E29,2)</f>
        <v>0</v>
      </c>
      <c r="N29" s="54">
        <f>ROUND(I29*E29,2)</f>
        <v>0</v>
      </c>
      <c r="O29" s="54">
        <f>ROUND(J29*E29,2)</f>
        <v>0</v>
      </c>
      <c r="P29" s="105">
        <f>ROUND(M29+N29+O29,2)</f>
        <v>0</v>
      </c>
      <c r="R29" s="167">
        <v>9.85</v>
      </c>
    </row>
    <row r="30" spans="1:20" ht="20.25" customHeight="1">
      <c r="A30" s="47"/>
      <c r="B30" s="47"/>
      <c r="C30" s="58" t="s">
        <v>283</v>
      </c>
      <c r="D30" s="52"/>
      <c r="E30" s="52"/>
      <c r="F30" s="50"/>
      <c r="G30" s="51"/>
      <c r="H30" s="52"/>
      <c r="I30" s="52"/>
      <c r="J30" s="52"/>
      <c r="K30" s="322"/>
      <c r="L30" s="53"/>
      <c r="M30" s="54"/>
      <c r="N30" s="54"/>
      <c r="O30" s="54"/>
      <c r="P30" s="105"/>
    </row>
    <row r="31" spans="1:20" ht="20.25" customHeight="1">
      <c r="A31" s="47"/>
      <c r="B31" s="47"/>
      <c r="C31" s="324" t="s">
        <v>100</v>
      </c>
      <c r="D31" s="52"/>
      <c r="E31" s="52"/>
      <c r="F31" s="50"/>
      <c r="G31" s="51"/>
      <c r="H31" s="52"/>
      <c r="I31" s="52"/>
      <c r="J31" s="52"/>
      <c r="K31" s="322"/>
      <c r="L31" s="53"/>
      <c r="M31" s="54"/>
      <c r="N31" s="54"/>
      <c r="O31" s="54"/>
      <c r="P31" s="105"/>
    </row>
    <row r="32" spans="1:20" ht="38.25">
      <c r="A32" s="47">
        <v>6</v>
      </c>
      <c r="B32" s="47" t="s">
        <v>61</v>
      </c>
      <c r="C32" s="48" t="s">
        <v>284</v>
      </c>
      <c r="D32" s="47" t="s">
        <v>7</v>
      </c>
      <c r="E32" s="52">
        <v>4.8099999999999996</v>
      </c>
      <c r="F32" s="50">
        <v>0</v>
      </c>
      <c r="G32" s="51">
        <v>0</v>
      </c>
      <c r="H32" s="52">
        <f>ROUND(F32*G32,2)</f>
        <v>0</v>
      </c>
      <c r="I32" s="52">
        <v>0</v>
      </c>
      <c r="J32" s="52">
        <f>H32*0.06</f>
        <v>0</v>
      </c>
      <c r="K32" s="104">
        <f t="shared" ref="K32:K53" si="7">ROUND(H32+I32+J32,2)</f>
        <v>0</v>
      </c>
      <c r="L32" s="53">
        <f t="shared" ref="L32:L53" si="8">ROUND(F32*E32,2)</f>
        <v>0</v>
      </c>
      <c r="M32" s="54">
        <f t="shared" ref="M32:M53" si="9">ROUND(H32*E32,2)</f>
        <v>0</v>
      </c>
      <c r="N32" s="54">
        <f t="shared" ref="N32:N53" si="10">ROUND(I32*E32,2)</f>
        <v>0</v>
      </c>
      <c r="O32" s="54">
        <f t="shared" ref="O32:O53" si="11">ROUND(J32*E32,2)</f>
        <v>0</v>
      </c>
      <c r="P32" s="105">
        <f t="shared" ref="P32:P53" si="12">ROUND(M32+N32+O32,2)</f>
        <v>0</v>
      </c>
      <c r="Q32" s="170"/>
      <c r="R32" s="170"/>
      <c r="S32" s="170"/>
      <c r="T32" s="170"/>
    </row>
    <row r="33" spans="1:18" ht="25.5">
      <c r="A33" s="47"/>
      <c r="B33" s="47"/>
      <c r="C33" s="56" t="s">
        <v>285</v>
      </c>
      <c r="D33" s="47" t="s">
        <v>141</v>
      </c>
      <c r="E33" s="52">
        <v>1</v>
      </c>
      <c r="F33" s="50"/>
      <c r="G33" s="51"/>
      <c r="H33" s="52"/>
      <c r="I33" s="52">
        <v>0</v>
      </c>
      <c r="J33" s="52"/>
      <c r="K33" s="104">
        <f t="shared" si="7"/>
        <v>0</v>
      </c>
      <c r="L33" s="53">
        <f t="shared" si="8"/>
        <v>0</v>
      </c>
      <c r="M33" s="54">
        <f t="shared" si="9"/>
        <v>0</v>
      </c>
      <c r="N33" s="54">
        <f t="shared" si="10"/>
        <v>0</v>
      </c>
      <c r="O33" s="54">
        <f t="shared" si="11"/>
        <v>0</v>
      </c>
      <c r="P33" s="105">
        <f t="shared" si="12"/>
        <v>0</v>
      </c>
      <c r="R33" s="171">
        <v>688</v>
      </c>
    </row>
    <row r="34" spans="1:18">
      <c r="A34" s="47"/>
      <c r="B34" s="47"/>
      <c r="C34" s="56" t="s">
        <v>52</v>
      </c>
      <c r="D34" s="47" t="s">
        <v>7</v>
      </c>
      <c r="E34" s="52">
        <f>E32</f>
        <v>4.8099999999999996</v>
      </c>
      <c r="F34" s="50"/>
      <c r="G34" s="51"/>
      <c r="H34" s="52"/>
      <c r="I34" s="52">
        <v>0</v>
      </c>
      <c r="J34" s="52"/>
      <c r="K34" s="104">
        <f t="shared" si="7"/>
        <v>0</v>
      </c>
      <c r="L34" s="53">
        <f t="shared" si="8"/>
        <v>0</v>
      </c>
      <c r="M34" s="54">
        <f t="shared" si="9"/>
        <v>0</v>
      </c>
      <c r="N34" s="54">
        <f t="shared" si="10"/>
        <v>0</v>
      </c>
      <c r="O34" s="54">
        <f t="shared" si="11"/>
        <v>0</v>
      </c>
      <c r="P34" s="105">
        <f t="shared" si="12"/>
        <v>0</v>
      </c>
      <c r="R34" s="52">
        <v>2.2364999999999999</v>
      </c>
    </row>
    <row r="35" spans="1:18">
      <c r="A35" s="47"/>
      <c r="B35" s="47"/>
      <c r="C35" s="56" t="s">
        <v>53</v>
      </c>
      <c r="D35" s="47" t="s">
        <v>7</v>
      </c>
      <c r="E35" s="52">
        <f>E32</f>
        <v>4.8099999999999996</v>
      </c>
      <c r="F35" s="50"/>
      <c r="G35" s="51"/>
      <c r="H35" s="52"/>
      <c r="I35" s="52">
        <v>0</v>
      </c>
      <c r="J35" s="52"/>
      <c r="K35" s="104">
        <f t="shared" si="7"/>
        <v>0</v>
      </c>
      <c r="L35" s="53">
        <f t="shared" si="8"/>
        <v>0</v>
      </c>
      <c r="M35" s="54">
        <f t="shared" si="9"/>
        <v>0</v>
      </c>
      <c r="N35" s="54">
        <f t="shared" si="10"/>
        <v>0</v>
      </c>
      <c r="O35" s="54">
        <f t="shared" si="11"/>
        <v>0</v>
      </c>
      <c r="P35" s="105">
        <f t="shared" si="12"/>
        <v>0</v>
      </c>
      <c r="R35" s="52">
        <v>2.0369999999999999</v>
      </c>
    </row>
    <row r="36" spans="1:18">
      <c r="A36" s="47"/>
      <c r="B36" s="47"/>
      <c r="C36" s="56" t="s">
        <v>50</v>
      </c>
      <c r="D36" s="47" t="s">
        <v>51</v>
      </c>
      <c r="E36" s="52">
        <f>ROUND(E32*0.3,2)</f>
        <v>1.44</v>
      </c>
      <c r="F36" s="50"/>
      <c r="G36" s="51"/>
      <c r="H36" s="52"/>
      <c r="I36" s="52">
        <v>0</v>
      </c>
      <c r="J36" s="52"/>
      <c r="K36" s="104">
        <f t="shared" si="7"/>
        <v>0</v>
      </c>
      <c r="L36" s="53">
        <f t="shared" si="8"/>
        <v>0</v>
      </c>
      <c r="M36" s="54">
        <f t="shared" si="9"/>
        <v>0</v>
      </c>
      <c r="N36" s="54">
        <f t="shared" si="10"/>
        <v>0</v>
      </c>
      <c r="O36" s="54">
        <f t="shared" si="11"/>
        <v>0</v>
      </c>
      <c r="P36" s="105">
        <f t="shared" si="12"/>
        <v>0</v>
      </c>
      <c r="R36" s="52">
        <v>5.1450000000000005</v>
      </c>
    </row>
    <row r="37" spans="1:18" ht="44.25" customHeight="1">
      <c r="A37" s="47">
        <v>7</v>
      </c>
      <c r="B37" s="47" t="s">
        <v>96</v>
      </c>
      <c r="C37" s="48" t="s">
        <v>286</v>
      </c>
      <c r="D37" s="47" t="s">
        <v>7</v>
      </c>
      <c r="E37" s="52">
        <f>2.09*3</f>
        <v>6.27</v>
      </c>
      <c r="F37" s="50">
        <v>0</v>
      </c>
      <c r="G37" s="51">
        <v>0</v>
      </c>
      <c r="H37" s="52">
        <f>ROUND(F37*G37,2)</f>
        <v>0</v>
      </c>
      <c r="I37" s="52">
        <v>0</v>
      </c>
      <c r="J37" s="52">
        <f>H37*0.06</f>
        <v>0</v>
      </c>
      <c r="K37" s="104">
        <f t="shared" si="7"/>
        <v>0</v>
      </c>
      <c r="L37" s="53">
        <f t="shared" si="8"/>
        <v>0</v>
      </c>
      <c r="M37" s="54">
        <f t="shared" si="9"/>
        <v>0</v>
      </c>
      <c r="N37" s="54">
        <f t="shared" si="10"/>
        <v>0</v>
      </c>
      <c r="O37" s="54">
        <f t="shared" si="11"/>
        <v>0</v>
      </c>
      <c r="P37" s="105">
        <f t="shared" si="12"/>
        <v>0</v>
      </c>
      <c r="R37" s="52">
        <v>1.77</v>
      </c>
    </row>
    <row r="38" spans="1:18" ht="28.5" customHeight="1">
      <c r="A38" s="47"/>
      <c r="B38" s="47"/>
      <c r="C38" s="56" t="s">
        <v>286</v>
      </c>
      <c r="D38" s="47" t="s">
        <v>141</v>
      </c>
      <c r="E38" s="59">
        <v>3</v>
      </c>
      <c r="F38" s="50"/>
      <c r="G38" s="51"/>
      <c r="H38" s="52"/>
      <c r="I38" s="52">
        <v>0</v>
      </c>
      <c r="J38" s="52"/>
      <c r="K38" s="104">
        <f t="shared" si="7"/>
        <v>0</v>
      </c>
      <c r="L38" s="53">
        <f t="shared" si="8"/>
        <v>0</v>
      </c>
      <c r="M38" s="54">
        <f t="shared" si="9"/>
        <v>0</v>
      </c>
      <c r="N38" s="54">
        <f t="shared" si="10"/>
        <v>0</v>
      </c>
      <c r="O38" s="54">
        <f t="shared" si="11"/>
        <v>0</v>
      </c>
      <c r="P38" s="105">
        <f t="shared" si="12"/>
        <v>0</v>
      </c>
      <c r="R38" s="52">
        <v>325</v>
      </c>
    </row>
    <row r="39" spans="1:18">
      <c r="A39" s="47"/>
      <c r="B39" s="47"/>
      <c r="C39" s="56" t="s">
        <v>52</v>
      </c>
      <c r="D39" s="47" t="s">
        <v>7</v>
      </c>
      <c r="E39" s="52">
        <f>E37</f>
        <v>6.27</v>
      </c>
      <c r="F39" s="50"/>
      <c r="G39" s="51"/>
      <c r="H39" s="52"/>
      <c r="I39" s="52">
        <v>0</v>
      </c>
      <c r="J39" s="52"/>
      <c r="K39" s="104">
        <f t="shared" si="7"/>
        <v>0</v>
      </c>
      <c r="L39" s="53">
        <f t="shared" si="8"/>
        <v>0</v>
      </c>
      <c r="M39" s="54">
        <f t="shared" si="9"/>
        <v>0</v>
      </c>
      <c r="N39" s="54">
        <f t="shared" si="10"/>
        <v>0</v>
      </c>
      <c r="O39" s="54">
        <f t="shared" si="11"/>
        <v>0</v>
      </c>
      <c r="P39" s="105">
        <f t="shared" si="12"/>
        <v>0</v>
      </c>
      <c r="R39" s="52">
        <v>2.2364999999999999</v>
      </c>
    </row>
    <row r="40" spans="1:18">
      <c r="A40" s="47"/>
      <c r="B40" s="47"/>
      <c r="C40" s="56" t="s">
        <v>53</v>
      </c>
      <c r="D40" s="47" t="s">
        <v>7</v>
      </c>
      <c r="E40" s="52">
        <f>E37</f>
        <v>6.27</v>
      </c>
      <c r="F40" s="50"/>
      <c r="G40" s="51"/>
      <c r="H40" s="52"/>
      <c r="I40" s="52">
        <v>0</v>
      </c>
      <c r="J40" s="52"/>
      <c r="K40" s="104">
        <f t="shared" si="7"/>
        <v>0</v>
      </c>
      <c r="L40" s="53">
        <f t="shared" si="8"/>
        <v>0</v>
      </c>
      <c r="M40" s="54">
        <f t="shared" si="9"/>
        <v>0</v>
      </c>
      <c r="N40" s="54">
        <f t="shared" si="10"/>
        <v>0</v>
      </c>
      <c r="O40" s="54">
        <f t="shared" si="11"/>
        <v>0</v>
      </c>
      <c r="P40" s="105">
        <f t="shared" si="12"/>
        <v>0</v>
      </c>
      <c r="R40" s="52">
        <v>2.0369999999999999</v>
      </c>
    </row>
    <row r="41" spans="1:18">
      <c r="A41" s="47"/>
      <c r="B41" s="47"/>
      <c r="C41" s="56" t="s">
        <v>50</v>
      </c>
      <c r="D41" s="47" t="s">
        <v>51</v>
      </c>
      <c r="E41" s="52">
        <f>ROUND(E37*0.3,2)</f>
        <v>1.88</v>
      </c>
      <c r="F41" s="50"/>
      <c r="G41" s="51"/>
      <c r="H41" s="52"/>
      <c r="I41" s="52">
        <v>0</v>
      </c>
      <c r="J41" s="52"/>
      <c r="K41" s="104">
        <f t="shared" si="7"/>
        <v>0</v>
      </c>
      <c r="L41" s="53">
        <f t="shared" si="8"/>
        <v>0</v>
      </c>
      <c r="M41" s="54">
        <f t="shared" si="9"/>
        <v>0</v>
      </c>
      <c r="N41" s="54">
        <f t="shared" si="10"/>
        <v>0</v>
      </c>
      <c r="O41" s="54">
        <f t="shared" si="11"/>
        <v>0</v>
      </c>
      <c r="P41" s="105">
        <f t="shared" si="12"/>
        <v>0</v>
      </c>
      <c r="R41" s="52">
        <v>5.1450000000000005</v>
      </c>
    </row>
    <row r="42" spans="1:18" ht="21.75" customHeight="1">
      <c r="A42" s="47"/>
      <c r="B42" s="47"/>
      <c r="C42" s="324" t="s">
        <v>99</v>
      </c>
      <c r="D42" s="47"/>
      <c r="E42" s="52"/>
      <c r="F42" s="50"/>
      <c r="G42" s="51"/>
      <c r="H42" s="52"/>
      <c r="I42" s="52"/>
      <c r="J42" s="52"/>
      <c r="K42" s="104"/>
      <c r="L42" s="53"/>
      <c r="M42" s="54"/>
      <c r="N42" s="54"/>
      <c r="O42" s="54"/>
      <c r="P42" s="105"/>
      <c r="R42" s="52"/>
    </row>
    <row r="43" spans="1:18" ht="25.5">
      <c r="A43" s="47">
        <v>8</v>
      </c>
      <c r="B43" s="47" t="s">
        <v>96</v>
      </c>
      <c r="C43" s="48" t="s">
        <v>287</v>
      </c>
      <c r="D43" s="47" t="s">
        <v>7</v>
      </c>
      <c r="E43" s="52">
        <v>4.18</v>
      </c>
      <c r="F43" s="50">
        <v>0</v>
      </c>
      <c r="G43" s="51">
        <v>0</v>
      </c>
      <c r="H43" s="52">
        <f>ROUND(F43*G43,2)</f>
        <v>0</v>
      </c>
      <c r="I43" s="52">
        <v>0</v>
      </c>
      <c r="J43" s="52">
        <f>H43*0.06</f>
        <v>0</v>
      </c>
      <c r="K43" s="104">
        <f t="shared" si="7"/>
        <v>0</v>
      </c>
      <c r="L43" s="53">
        <f t="shared" si="8"/>
        <v>0</v>
      </c>
      <c r="M43" s="54">
        <f t="shared" si="9"/>
        <v>0</v>
      </c>
      <c r="N43" s="54">
        <f t="shared" si="10"/>
        <v>0</v>
      </c>
      <c r="O43" s="54">
        <f t="shared" si="11"/>
        <v>0</v>
      </c>
      <c r="P43" s="105">
        <f t="shared" si="12"/>
        <v>0</v>
      </c>
      <c r="R43" s="52">
        <v>1.72</v>
      </c>
    </row>
    <row r="44" spans="1:18" ht="36.75" customHeight="1">
      <c r="A44" s="47"/>
      <c r="B44" s="47"/>
      <c r="C44" s="56" t="s">
        <v>288</v>
      </c>
      <c r="D44" s="47" t="s">
        <v>141</v>
      </c>
      <c r="E44" s="59">
        <v>2</v>
      </c>
      <c r="F44" s="50"/>
      <c r="G44" s="51"/>
      <c r="H44" s="52"/>
      <c r="I44" s="52">
        <v>0</v>
      </c>
      <c r="J44" s="52"/>
      <c r="K44" s="104">
        <f t="shared" si="7"/>
        <v>0</v>
      </c>
      <c r="L44" s="53">
        <f t="shared" si="8"/>
        <v>0</v>
      </c>
      <c r="M44" s="54">
        <f t="shared" si="9"/>
        <v>0</v>
      </c>
      <c r="N44" s="54">
        <f t="shared" si="10"/>
        <v>0</v>
      </c>
      <c r="O44" s="54">
        <f t="shared" si="11"/>
        <v>0</v>
      </c>
      <c r="P44" s="105">
        <f t="shared" si="12"/>
        <v>0</v>
      </c>
      <c r="R44" s="52">
        <v>385</v>
      </c>
    </row>
    <row r="45" spans="1:18">
      <c r="A45" s="47"/>
      <c r="B45" s="47"/>
      <c r="C45" s="56" t="s">
        <v>52</v>
      </c>
      <c r="D45" s="47" t="s">
        <v>7</v>
      </c>
      <c r="E45" s="52">
        <f>E43</f>
        <v>4.18</v>
      </c>
      <c r="F45" s="50"/>
      <c r="G45" s="51"/>
      <c r="H45" s="52"/>
      <c r="I45" s="52">
        <v>0</v>
      </c>
      <c r="J45" s="52"/>
      <c r="K45" s="104">
        <f t="shared" si="7"/>
        <v>0</v>
      </c>
      <c r="L45" s="53">
        <f t="shared" si="8"/>
        <v>0</v>
      </c>
      <c r="M45" s="54">
        <f t="shared" si="9"/>
        <v>0</v>
      </c>
      <c r="N45" s="54">
        <f t="shared" si="10"/>
        <v>0</v>
      </c>
      <c r="O45" s="54">
        <f t="shared" si="11"/>
        <v>0</v>
      </c>
      <c r="P45" s="105">
        <f t="shared" si="12"/>
        <v>0</v>
      </c>
      <c r="R45" s="52">
        <v>2.2364999999999999</v>
      </c>
    </row>
    <row r="46" spans="1:18">
      <c r="A46" s="47"/>
      <c r="B46" s="47"/>
      <c r="C46" s="56" t="s">
        <v>53</v>
      </c>
      <c r="D46" s="47" t="s">
        <v>7</v>
      </c>
      <c r="E46" s="52">
        <f>E43</f>
        <v>4.18</v>
      </c>
      <c r="F46" s="50"/>
      <c r="G46" s="51"/>
      <c r="H46" s="52"/>
      <c r="I46" s="52">
        <v>0</v>
      </c>
      <c r="J46" s="52"/>
      <c r="K46" s="104">
        <f t="shared" si="7"/>
        <v>0</v>
      </c>
      <c r="L46" s="53">
        <f t="shared" si="8"/>
        <v>0</v>
      </c>
      <c r="M46" s="54">
        <f t="shared" si="9"/>
        <v>0</v>
      </c>
      <c r="N46" s="54">
        <f t="shared" si="10"/>
        <v>0</v>
      </c>
      <c r="O46" s="54">
        <f t="shared" si="11"/>
        <v>0</v>
      </c>
      <c r="P46" s="105">
        <f t="shared" si="12"/>
        <v>0</v>
      </c>
      <c r="R46" s="52">
        <v>2.0369999999999999</v>
      </c>
    </row>
    <row r="47" spans="1:18">
      <c r="A47" s="47"/>
      <c r="B47" s="47"/>
      <c r="C47" s="56" t="s">
        <v>50</v>
      </c>
      <c r="D47" s="47" t="s">
        <v>51</v>
      </c>
      <c r="E47" s="52">
        <f>ROUND(E43*0.3,2)</f>
        <v>1.25</v>
      </c>
      <c r="F47" s="50"/>
      <c r="G47" s="51"/>
      <c r="H47" s="52"/>
      <c r="I47" s="52">
        <v>0</v>
      </c>
      <c r="J47" s="52"/>
      <c r="K47" s="104">
        <f t="shared" si="7"/>
        <v>0</v>
      </c>
      <c r="L47" s="53">
        <f t="shared" si="8"/>
        <v>0</v>
      </c>
      <c r="M47" s="54">
        <f t="shared" si="9"/>
        <v>0</v>
      </c>
      <c r="N47" s="54">
        <f t="shared" si="10"/>
        <v>0</v>
      </c>
      <c r="O47" s="54">
        <f t="shared" si="11"/>
        <v>0</v>
      </c>
      <c r="P47" s="105">
        <f t="shared" si="12"/>
        <v>0</v>
      </c>
      <c r="R47" s="52">
        <v>5.1450000000000005</v>
      </c>
    </row>
    <row r="48" spans="1:18" ht="38.25">
      <c r="A48" s="47">
        <v>9</v>
      </c>
      <c r="B48" s="47" t="s">
        <v>96</v>
      </c>
      <c r="C48" s="48" t="s">
        <v>291</v>
      </c>
      <c r="D48" s="47" t="s">
        <v>7</v>
      </c>
      <c r="E48" s="52">
        <v>1.8</v>
      </c>
      <c r="F48" s="50">
        <v>0</v>
      </c>
      <c r="G48" s="51">
        <v>6.8</v>
      </c>
      <c r="H48" s="52">
        <f>ROUND(F48*G48,2)</f>
        <v>0</v>
      </c>
      <c r="I48" s="52">
        <v>0</v>
      </c>
      <c r="J48" s="52">
        <f>H48*0.06</f>
        <v>0</v>
      </c>
      <c r="K48" s="104">
        <f t="shared" si="7"/>
        <v>0</v>
      </c>
      <c r="L48" s="53">
        <f t="shared" si="8"/>
        <v>0</v>
      </c>
      <c r="M48" s="54">
        <f t="shared" si="9"/>
        <v>0</v>
      </c>
      <c r="N48" s="54">
        <f t="shared" si="10"/>
        <v>0</v>
      </c>
      <c r="O48" s="54">
        <f t="shared" si="11"/>
        <v>0</v>
      </c>
      <c r="P48" s="105">
        <f t="shared" si="12"/>
        <v>0</v>
      </c>
      <c r="R48" s="52">
        <v>3.12</v>
      </c>
    </row>
    <row r="49" spans="1:18" ht="38.25">
      <c r="A49" s="47"/>
      <c r="B49" s="47"/>
      <c r="C49" s="48" t="s">
        <v>289</v>
      </c>
      <c r="D49" s="47" t="s">
        <v>3</v>
      </c>
      <c r="E49" s="59">
        <v>2</v>
      </c>
      <c r="F49" s="50"/>
      <c r="G49" s="51"/>
      <c r="H49" s="52"/>
      <c r="I49" s="52">
        <v>0</v>
      </c>
      <c r="J49" s="52"/>
      <c r="K49" s="104">
        <f>ROUND(H49+I49+J49,2)</f>
        <v>0</v>
      </c>
      <c r="L49" s="53">
        <f>ROUND(F49*E49,2)</f>
        <v>0</v>
      </c>
      <c r="M49" s="54">
        <f>ROUND(H49*E49,2)</f>
        <v>0</v>
      </c>
      <c r="N49" s="54">
        <f>ROUND(I49*E49,2)</f>
        <v>0</v>
      </c>
      <c r="O49" s="54">
        <f>ROUND(J49*E49,2)</f>
        <v>0</v>
      </c>
      <c r="P49" s="105">
        <f>ROUND(M49+N49+O49,2)</f>
        <v>0</v>
      </c>
      <c r="R49" s="52">
        <v>785</v>
      </c>
    </row>
    <row r="50" spans="1:18">
      <c r="A50" s="47"/>
      <c r="B50" s="47"/>
      <c r="C50" s="56" t="s">
        <v>52</v>
      </c>
      <c r="D50" s="47" t="s">
        <v>7</v>
      </c>
      <c r="E50" s="52">
        <f>E48</f>
        <v>1.8</v>
      </c>
      <c r="F50" s="50"/>
      <c r="G50" s="51"/>
      <c r="H50" s="52"/>
      <c r="I50" s="52">
        <v>0</v>
      </c>
      <c r="J50" s="52"/>
      <c r="K50" s="104">
        <f>ROUND(H50+I50+J50,2)</f>
        <v>0</v>
      </c>
      <c r="L50" s="53">
        <f>ROUND(F50*E50,2)</f>
        <v>0</v>
      </c>
      <c r="M50" s="54">
        <f>ROUND(H50*E50,2)</f>
        <v>0</v>
      </c>
      <c r="N50" s="54">
        <f>ROUND(I50*E50,2)</f>
        <v>0</v>
      </c>
      <c r="O50" s="54">
        <f>ROUND(J50*E50,2)</f>
        <v>0</v>
      </c>
      <c r="P50" s="105">
        <f>ROUND(M50+N50+O50,2)</f>
        <v>0</v>
      </c>
      <c r="R50" s="52">
        <v>2.2364999999999999</v>
      </c>
    </row>
    <row r="51" spans="1:18">
      <c r="A51" s="47"/>
      <c r="B51" s="47"/>
      <c r="C51" s="56" t="s">
        <v>53</v>
      </c>
      <c r="D51" s="47" t="s">
        <v>7</v>
      </c>
      <c r="E51" s="52">
        <f>E48</f>
        <v>1.8</v>
      </c>
      <c r="F51" s="50"/>
      <c r="G51" s="51"/>
      <c r="H51" s="52"/>
      <c r="I51" s="52">
        <v>0</v>
      </c>
      <c r="J51" s="52"/>
      <c r="K51" s="104">
        <f>ROUND(H51+I51+J51,2)</f>
        <v>0</v>
      </c>
      <c r="L51" s="53">
        <f>ROUND(F51*E51,2)</f>
        <v>0</v>
      </c>
      <c r="M51" s="54">
        <f>ROUND(H51*E51,2)</f>
        <v>0</v>
      </c>
      <c r="N51" s="54">
        <f>ROUND(I51*E51,2)</f>
        <v>0</v>
      </c>
      <c r="O51" s="54">
        <f>ROUND(J51*E51,2)</f>
        <v>0</v>
      </c>
      <c r="P51" s="105">
        <f>ROUND(M51+N51+O51,2)</f>
        <v>0</v>
      </c>
      <c r="R51" s="52">
        <v>2.0369999999999999</v>
      </c>
    </row>
    <row r="52" spans="1:18">
      <c r="A52" s="47"/>
      <c r="B52" s="47"/>
      <c r="C52" s="56" t="s">
        <v>50</v>
      </c>
      <c r="D52" s="47" t="s">
        <v>51</v>
      </c>
      <c r="E52" s="52">
        <f>ROUND(E48*0.3,2)</f>
        <v>0.54</v>
      </c>
      <c r="F52" s="50"/>
      <c r="G52" s="51"/>
      <c r="H52" s="52"/>
      <c r="I52" s="52">
        <v>0</v>
      </c>
      <c r="J52" s="52"/>
      <c r="K52" s="104">
        <f>ROUND(H52+I52+J52,2)</f>
        <v>0</v>
      </c>
      <c r="L52" s="53">
        <f>ROUND(F52*E52,2)</f>
        <v>0</v>
      </c>
      <c r="M52" s="54">
        <f>ROUND(H52*E52,2)</f>
        <v>0</v>
      </c>
      <c r="N52" s="54">
        <f>ROUND(I52*E52,2)</f>
        <v>0</v>
      </c>
      <c r="O52" s="54">
        <f>ROUND(J52*E52,2)</f>
        <v>0</v>
      </c>
      <c r="P52" s="105">
        <f>ROUND(M52+N52+O52,2)</f>
        <v>0</v>
      </c>
      <c r="R52" s="52">
        <v>5.1450000000000005</v>
      </c>
    </row>
    <row r="53" spans="1:18" ht="29.25" customHeight="1">
      <c r="A53" s="47">
        <v>10</v>
      </c>
      <c r="B53" s="47" t="s">
        <v>96</v>
      </c>
      <c r="C53" s="48" t="s">
        <v>290</v>
      </c>
      <c r="D53" s="59" t="s">
        <v>7</v>
      </c>
      <c r="E53" s="59">
        <v>1.81</v>
      </c>
      <c r="F53" s="50">
        <v>0</v>
      </c>
      <c r="G53" s="51">
        <v>0</v>
      </c>
      <c r="H53" s="52">
        <v>0</v>
      </c>
      <c r="I53" s="52">
        <v>0</v>
      </c>
      <c r="J53" s="52">
        <f t="shared" ref="J53:J60" si="13">H53*0.06</f>
        <v>0</v>
      </c>
      <c r="K53" s="104">
        <f t="shared" si="7"/>
        <v>0</v>
      </c>
      <c r="L53" s="53">
        <f t="shared" si="8"/>
        <v>0</v>
      </c>
      <c r="M53" s="54">
        <f t="shared" si="9"/>
        <v>0</v>
      </c>
      <c r="N53" s="54">
        <f t="shared" si="10"/>
        <v>0</v>
      </c>
      <c r="O53" s="54">
        <f t="shared" si="11"/>
        <v>0</v>
      </c>
      <c r="P53" s="105">
        <f t="shared" si="12"/>
        <v>0</v>
      </c>
      <c r="R53" s="52"/>
    </row>
    <row r="54" spans="1:18" ht="29.25" customHeight="1">
      <c r="A54" s="47"/>
      <c r="B54" s="47"/>
      <c r="C54" s="56" t="s">
        <v>295</v>
      </c>
      <c r="D54" s="47" t="s">
        <v>141</v>
      </c>
      <c r="E54" s="59">
        <v>1</v>
      </c>
      <c r="F54" s="50"/>
      <c r="G54" s="51"/>
      <c r="H54" s="52"/>
      <c r="I54" s="52">
        <v>0</v>
      </c>
      <c r="J54" s="52">
        <f t="shared" si="13"/>
        <v>0</v>
      </c>
      <c r="K54" s="104">
        <f>ROUND(H54+I54+J54,2)</f>
        <v>0</v>
      </c>
      <c r="L54" s="53">
        <f>ROUND(F54*E54,2)</f>
        <v>0</v>
      </c>
      <c r="M54" s="54">
        <f>ROUND(H54*E54,2)</f>
        <v>0</v>
      </c>
      <c r="N54" s="54">
        <f>ROUND(I54*E54,2)</f>
        <v>0</v>
      </c>
      <c r="O54" s="54">
        <f>ROUND(J54*E54,2)</f>
        <v>0</v>
      </c>
      <c r="P54" s="105">
        <f t="shared" ref="P54:P60" si="14">ROUND(M54+N54+O54,2)</f>
        <v>0</v>
      </c>
      <c r="R54" s="52">
        <v>295</v>
      </c>
    </row>
    <row r="55" spans="1:18">
      <c r="A55" s="47"/>
      <c r="B55" s="47"/>
      <c r="C55" s="56" t="s">
        <v>52</v>
      </c>
      <c r="D55" s="47" t="s">
        <v>7</v>
      </c>
      <c r="E55" s="52">
        <f>E53</f>
        <v>1.81</v>
      </c>
      <c r="F55" s="50"/>
      <c r="G55" s="51"/>
      <c r="H55" s="52"/>
      <c r="I55" s="52">
        <v>0</v>
      </c>
      <c r="J55" s="52">
        <f t="shared" si="13"/>
        <v>0</v>
      </c>
      <c r="K55" s="104">
        <f>ROUND(H55+I55+J55,2)</f>
        <v>0</v>
      </c>
      <c r="L55" s="53">
        <f>ROUND(F55*E55,2)</f>
        <v>0</v>
      </c>
      <c r="M55" s="54">
        <f>ROUND(H55*E55,2)</f>
        <v>0</v>
      </c>
      <c r="N55" s="54">
        <f>ROUND(I55*E55,2)</f>
        <v>0</v>
      </c>
      <c r="O55" s="54">
        <f>ROUND(J55*E55,2)</f>
        <v>0</v>
      </c>
      <c r="P55" s="105">
        <f t="shared" si="14"/>
        <v>0</v>
      </c>
      <c r="R55" s="52">
        <v>2.2364999999999999</v>
      </c>
    </row>
    <row r="56" spans="1:18">
      <c r="A56" s="47"/>
      <c r="B56" s="47"/>
      <c r="C56" s="56" t="s">
        <v>53</v>
      </c>
      <c r="D56" s="47" t="s">
        <v>7</v>
      </c>
      <c r="E56" s="52">
        <f>E53</f>
        <v>1.81</v>
      </c>
      <c r="F56" s="50"/>
      <c r="G56" s="51"/>
      <c r="H56" s="52"/>
      <c r="I56" s="52">
        <v>0</v>
      </c>
      <c r="J56" s="52">
        <f t="shared" si="13"/>
        <v>0</v>
      </c>
      <c r="K56" s="104">
        <f>ROUND(H56+I56+J56,2)</f>
        <v>0</v>
      </c>
      <c r="L56" s="53">
        <f>ROUND(F56*E56,2)</f>
        <v>0</v>
      </c>
      <c r="M56" s="54">
        <f>ROUND(H56*E56,2)</f>
        <v>0</v>
      </c>
      <c r="N56" s="54">
        <f>ROUND(I56*E56,2)</f>
        <v>0</v>
      </c>
      <c r="O56" s="54">
        <f>ROUND(J56*E56,2)</f>
        <v>0</v>
      </c>
      <c r="P56" s="105">
        <f t="shared" si="14"/>
        <v>0</v>
      </c>
      <c r="R56" s="52">
        <v>2.0369999999999999</v>
      </c>
    </row>
    <row r="57" spans="1:18">
      <c r="A57" s="47"/>
      <c r="B57" s="47"/>
      <c r="C57" s="56" t="s">
        <v>50</v>
      </c>
      <c r="D57" s="47" t="s">
        <v>51</v>
      </c>
      <c r="E57" s="52">
        <f>ROUND(E53*0.3,2)</f>
        <v>0.54</v>
      </c>
      <c r="F57" s="50"/>
      <c r="G57" s="51"/>
      <c r="H57" s="52"/>
      <c r="I57" s="52">
        <v>0</v>
      </c>
      <c r="J57" s="52">
        <f t="shared" si="13"/>
        <v>0</v>
      </c>
      <c r="K57" s="104">
        <f>ROUND(H57+I57+J57,2)</f>
        <v>0</v>
      </c>
      <c r="L57" s="53">
        <f>ROUND(F57*E57,2)</f>
        <v>0</v>
      </c>
      <c r="M57" s="54">
        <f>ROUND(H57*E57,2)</f>
        <v>0</v>
      </c>
      <c r="N57" s="54">
        <f>ROUND(I57*E57,2)</f>
        <v>0</v>
      </c>
      <c r="O57" s="54">
        <f>ROUND(J57*E57,2)</f>
        <v>0</v>
      </c>
      <c r="P57" s="105">
        <f t="shared" si="14"/>
        <v>0</v>
      </c>
      <c r="R57" s="52">
        <v>5.1450000000000005</v>
      </c>
    </row>
    <row r="58" spans="1:18" ht="15" customHeight="1">
      <c r="A58" s="47"/>
      <c r="B58" s="47"/>
      <c r="C58" s="58" t="s">
        <v>292</v>
      </c>
      <c r="D58" s="47"/>
      <c r="E58" s="52"/>
      <c r="F58" s="50"/>
      <c r="G58" s="51"/>
      <c r="H58" s="52"/>
      <c r="I58" s="52">
        <f>R58*1.05</f>
        <v>0</v>
      </c>
      <c r="J58" s="52">
        <f t="shared" si="13"/>
        <v>0</v>
      </c>
      <c r="K58" s="104">
        <f t="shared" ref="K58:K63" si="15">ROUND(H58+I58+J58,2)</f>
        <v>0</v>
      </c>
      <c r="L58" s="53">
        <f t="shared" ref="L58:L63" si="16">ROUND(F58*E58,2)</f>
        <v>0</v>
      </c>
      <c r="M58" s="54">
        <f t="shared" ref="M58:M63" si="17">ROUND(H58*E58,2)</f>
        <v>0</v>
      </c>
      <c r="N58" s="54">
        <f t="shared" ref="N58:N63" si="18">ROUND(I58*E58,2)</f>
        <v>0</v>
      </c>
      <c r="O58" s="54">
        <f t="shared" ref="O58:O63" si="19">ROUND(J58*E58,2)</f>
        <v>0</v>
      </c>
      <c r="P58" s="105">
        <f t="shared" si="14"/>
        <v>0</v>
      </c>
      <c r="R58" s="167"/>
    </row>
    <row r="59" spans="1:18" ht="26.25" customHeight="1">
      <c r="A59" s="47">
        <v>11</v>
      </c>
      <c r="B59" s="47" t="s">
        <v>96</v>
      </c>
      <c r="C59" s="48" t="s">
        <v>293</v>
      </c>
      <c r="D59" s="47" t="s">
        <v>75</v>
      </c>
      <c r="E59" s="59">
        <v>2</v>
      </c>
      <c r="F59" s="50">
        <v>0</v>
      </c>
      <c r="G59" s="51">
        <v>0</v>
      </c>
      <c r="H59" s="52">
        <f>ROUND(F59*G59,2)</f>
        <v>0</v>
      </c>
      <c r="I59" s="52">
        <f>R59*1.05</f>
        <v>0</v>
      </c>
      <c r="J59" s="52">
        <f t="shared" si="13"/>
        <v>0</v>
      </c>
      <c r="K59" s="104">
        <f t="shared" si="15"/>
        <v>0</v>
      </c>
      <c r="L59" s="53">
        <f t="shared" si="16"/>
        <v>0</v>
      </c>
      <c r="M59" s="54">
        <f t="shared" si="17"/>
        <v>0</v>
      </c>
      <c r="N59" s="54">
        <f t="shared" si="18"/>
        <v>0</v>
      </c>
      <c r="O59" s="54">
        <f t="shared" si="19"/>
        <v>0</v>
      </c>
      <c r="P59" s="105">
        <f t="shared" si="14"/>
        <v>0</v>
      </c>
      <c r="R59" s="167"/>
    </row>
    <row r="60" spans="1:18" ht="25.5">
      <c r="A60" s="47"/>
      <c r="B60" s="47"/>
      <c r="C60" s="56" t="s">
        <v>294</v>
      </c>
      <c r="D60" s="47" t="s">
        <v>75</v>
      </c>
      <c r="E60" s="59">
        <v>2</v>
      </c>
      <c r="F60" s="50"/>
      <c r="G60" s="51"/>
      <c r="H60" s="52"/>
      <c r="I60" s="52">
        <v>0</v>
      </c>
      <c r="J60" s="52">
        <f t="shared" si="13"/>
        <v>0</v>
      </c>
      <c r="K60" s="104">
        <f t="shared" si="15"/>
        <v>0</v>
      </c>
      <c r="L60" s="53">
        <f t="shared" si="16"/>
        <v>0</v>
      </c>
      <c r="M60" s="54">
        <f t="shared" si="17"/>
        <v>0</v>
      </c>
      <c r="N60" s="54">
        <f t="shared" si="18"/>
        <v>0</v>
      </c>
      <c r="O60" s="54">
        <f t="shared" si="19"/>
        <v>0</v>
      </c>
      <c r="P60" s="105">
        <f t="shared" si="14"/>
        <v>0</v>
      </c>
      <c r="R60" s="167">
        <v>1320</v>
      </c>
    </row>
    <row r="61" spans="1:18">
      <c r="A61" s="47"/>
      <c r="B61" s="47"/>
      <c r="C61" s="56" t="s">
        <v>52</v>
      </c>
      <c r="D61" s="47" t="s">
        <v>7</v>
      </c>
      <c r="E61" s="52">
        <f>E59*8</f>
        <v>16</v>
      </c>
      <c r="F61" s="50"/>
      <c r="G61" s="51"/>
      <c r="H61" s="52"/>
      <c r="I61" s="52">
        <v>0</v>
      </c>
      <c r="J61" s="52">
        <f>H61*0.06</f>
        <v>0</v>
      </c>
      <c r="K61" s="104">
        <f t="shared" si="15"/>
        <v>0</v>
      </c>
      <c r="L61" s="53">
        <f t="shared" si="16"/>
        <v>0</v>
      </c>
      <c r="M61" s="54">
        <f t="shared" si="17"/>
        <v>0</v>
      </c>
      <c r="N61" s="54">
        <f t="shared" si="18"/>
        <v>0</v>
      </c>
      <c r="O61" s="54">
        <f t="shared" si="19"/>
        <v>0</v>
      </c>
      <c r="P61" s="105">
        <f>ROUND(M61+N61+O61,2)</f>
        <v>0</v>
      </c>
      <c r="R61" s="52">
        <v>2.2364999999999999</v>
      </c>
    </row>
    <row r="62" spans="1:18">
      <c r="A62" s="47"/>
      <c r="B62" s="47"/>
      <c r="C62" s="56" t="s">
        <v>53</v>
      </c>
      <c r="D62" s="47" t="s">
        <v>7</v>
      </c>
      <c r="E62" s="52">
        <f>E59*8</f>
        <v>16</v>
      </c>
      <c r="F62" s="50"/>
      <c r="G62" s="51"/>
      <c r="H62" s="52"/>
      <c r="I62" s="52">
        <v>0</v>
      </c>
      <c r="J62" s="52">
        <f>H62*0.06</f>
        <v>0</v>
      </c>
      <c r="K62" s="104">
        <f t="shared" si="15"/>
        <v>0</v>
      </c>
      <c r="L62" s="53">
        <f t="shared" si="16"/>
        <v>0</v>
      </c>
      <c r="M62" s="54">
        <f t="shared" si="17"/>
        <v>0</v>
      </c>
      <c r="N62" s="54">
        <f t="shared" si="18"/>
        <v>0</v>
      </c>
      <c r="O62" s="54">
        <f t="shared" si="19"/>
        <v>0</v>
      </c>
      <c r="P62" s="105">
        <f>ROUND(M62+N62+O62,2)</f>
        <v>0</v>
      </c>
      <c r="R62" s="52">
        <v>2.0369999999999999</v>
      </c>
    </row>
    <row r="63" spans="1:18">
      <c r="A63" s="47"/>
      <c r="B63" s="47"/>
      <c r="C63" s="56" t="s">
        <v>50</v>
      </c>
      <c r="D63" s="47" t="s">
        <v>51</v>
      </c>
      <c r="E63" s="52">
        <f>ROUND(2.5*3.2*2*0.3,2)</f>
        <v>4.8</v>
      </c>
      <c r="F63" s="50"/>
      <c r="G63" s="51"/>
      <c r="H63" s="52"/>
      <c r="I63" s="52">
        <v>0</v>
      </c>
      <c r="J63" s="52">
        <f>H63*0.06</f>
        <v>0</v>
      </c>
      <c r="K63" s="104">
        <f t="shared" si="15"/>
        <v>0</v>
      </c>
      <c r="L63" s="53">
        <f t="shared" si="16"/>
        <v>0</v>
      </c>
      <c r="M63" s="54">
        <f t="shared" si="17"/>
        <v>0</v>
      </c>
      <c r="N63" s="54">
        <f t="shared" si="18"/>
        <v>0</v>
      </c>
      <c r="O63" s="54">
        <f t="shared" si="19"/>
        <v>0</v>
      </c>
      <c r="P63" s="105">
        <f>ROUND(M63+N63+O63,2)</f>
        <v>0</v>
      </c>
      <c r="R63" s="52">
        <v>5.1450000000000005</v>
      </c>
    </row>
    <row r="64" spans="1:18">
      <c r="A64" s="634" t="s">
        <v>32</v>
      </c>
      <c r="B64" s="635"/>
      <c r="C64" s="635"/>
      <c r="D64" s="635"/>
      <c r="E64" s="635"/>
      <c r="F64" s="635"/>
      <c r="G64" s="635"/>
      <c r="H64" s="635"/>
      <c r="I64" s="635"/>
      <c r="J64" s="636"/>
      <c r="K64" s="168"/>
      <c r="L64" s="71">
        <f>SUM(L14:L63)</f>
        <v>0</v>
      </c>
      <c r="M64" s="168">
        <f>SUM(M14:M63)</f>
        <v>0</v>
      </c>
      <c r="N64" s="71">
        <f>SUM(N14:N63)</f>
        <v>0</v>
      </c>
      <c r="O64" s="169">
        <f>SUM(O14:O63)</f>
        <v>0</v>
      </c>
      <c r="P64" s="72">
        <f>ROUND(M64+N64+O64,2)</f>
        <v>0</v>
      </c>
    </row>
    <row r="65" spans="1:16">
      <c r="A65" s="129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</row>
    <row r="67" spans="1:16">
      <c r="B67" s="27"/>
      <c r="C67" s="608"/>
      <c r="D67" s="608"/>
      <c r="E67" s="608"/>
      <c r="F67" s="608"/>
      <c r="G67" s="13"/>
    </row>
    <row r="68" spans="1:16">
      <c r="B68" s="27"/>
      <c r="C68" s="609"/>
      <c r="D68" s="609"/>
      <c r="E68" s="609"/>
      <c r="F68" s="609"/>
      <c r="G68" s="13"/>
    </row>
    <row r="69" spans="1:16">
      <c r="B69" s="27"/>
      <c r="C69" s="487"/>
      <c r="D69" s="487"/>
      <c r="E69" s="487"/>
      <c r="F69" s="487"/>
      <c r="G69" s="13"/>
    </row>
    <row r="70" spans="1:16">
      <c r="B70" s="27"/>
      <c r="C70" s="487"/>
      <c r="D70" s="487"/>
      <c r="E70" s="487"/>
      <c r="F70" s="487"/>
      <c r="G70" s="13"/>
    </row>
    <row r="71" spans="1:16">
      <c r="B71" s="27"/>
      <c r="C71" s="487"/>
      <c r="D71" s="487"/>
      <c r="E71" s="487"/>
      <c r="F71" s="487"/>
      <c r="G71" s="13"/>
    </row>
    <row r="72" spans="1:16">
      <c r="B72" s="27"/>
      <c r="C72" s="492" t="s">
        <v>5</v>
      </c>
      <c r="D72" s="120"/>
      <c r="E72" s="123"/>
      <c r="F72" s="122"/>
      <c r="G72" s="120"/>
      <c r="H72" s="123"/>
    </row>
    <row r="73" spans="1:16">
      <c r="B73" s="27"/>
      <c r="C73" s="32"/>
      <c r="D73" s="119" t="s">
        <v>84</v>
      </c>
      <c r="E73" s="22"/>
    </row>
    <row r="74" spans="1:16">
      <c r="C74" s="27"/>
      <c r="D74" s="31"/>
      <c r="E74" s="25"/>
    </row>
    <row r="75" spans="1:16" ht="16.5">
      <c r="C75" s="27"/>
      <c r="D75" s="26"/>
      <c r="E75" s="25"/>
    </row>
    <row r="76" spans="1:16" ht="16.5">
      <c r="C76" s="27"/>
      <c r="D76" s="121"/>
      <c r="E76" s="25"/>
      <c r="G76" s="124"/>
      <c r="H76" s="124"/>
    </row>
    <row r="77" spans="1:16">
      <c r="C77" s="27"/>
      <c r="D77" s="119"/>
      <c r="E77" s="22"/>
    </row>
    <row r="78" spans="1:16">
      <c r="C78" s="27"/>
      <c r="D78" s="31"/>
      <c r="E78" s="22"/>
    </row>
  </sheetData>
  <protectedRanges>
    <protectedRange password="CF3F" sqref="H12:H63" name="Range1_2_1_1"/>
  </protectedRanges>
  <mergeCells count="13">
    <mergeCell ref="D10:D11"/>
    <mergeCell ref="E10:E11"/>
    <mergeCell ref="F10:K10"/>
    <mergeCell ref="A64:J64"/>
    <mergeCell ref="L10:P10"/>
    <mergeCell ref="C67:F67"/>
    <mergeCell ref="C68:F68"/>
    <mergeCell ref="B10:B11"/>
    <mergeCell ref="A1:P1"/>
    <mergeCell ref="A2:P2"/>
    <mergeCell ref="O7:P7"/>
    <mergeCell ref="A10:A11"/>
    <mergeCell ref="C10:C11"/>
  </mergeCells>
  <pageMargins left="0.31496062992125984" right="0.11811023622047245" top="0.55118110236220474" bottom="0.55118110236220474" header="0.51181102362204722" footer="0.31496062992125984"/>
  <pageSetup paperSize="9" scale="90" orientation="landscape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V44"/>
  <sheetViews>
    <sheetView topLeftCell="A31" zoomScale="82" zoomScaleNormal="82" workbookViewId="0">
      <selection activeCell="S26" sqref="S26"/>
    </sheetView>
  </sheetViews>
  <sheetFormatPr defaultRowHeight="15"/>
  <cols>
    <col min="1" max="2" width="6.42578125" customWidth="1"/>
    <col min="3" max="3" width="34.5703125" customWidth="1"/>
    <col min="4" max="4" width="6.28515625" customWidth="1"/>
    <col min="5" max="5" width="8.28515625" customWidth="1"/>
    <col min="6" max="6" width="6.42578125" customWidth="1"/>
    <col min="7" max="7" width="9" customWidth="1"/>
    <col min="8" max="8" width="7.7109375" customWidth="1"/>
    <col min="9" max="9" width="9.42578125" customWidth="1"/>
    <col min="10" max="11" width="7.7109375" customWidth="1"/>
    <col min="14" max="14" width="10.5703125" customWidth="1"/>
    <col min="15" max="15" width="7.7109375" customWidth="1"/>
    <col min="16" max="16" width="10.7109375" customWidth="1"/>
    <col min="18" max="18" width="7.7109375" hidden="1" customWidth="1"/>
  </cols>
  <sheetData>
    <row r="1" spans="1:22" ht="15.75">
      <c r="A1" s="595" t="s">
        <v>91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</row>
    <row r="2" spans="1:22" ht="15.75">
      <c r="A2" s="485"/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</row>
    <row r="3" spans="1:22">
      <c r="A3" s="642" t="s">
        <v>39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</row>
    <row r="4" spans="1:22">
      <c r="A4" s="489"/>
      <c r="B4" s="489"/>
      <c r="C4" s="489"/>
      <c r="D4" s="489"/>
      <c r="E4" s="489"/>
      <c r="F4" s="489"/>
      <c r="G4" s="488" t="s">
        <v>723</v>
      </c>
      <c r="H4" s="489"/>
      <c r="I4" s="489"/>
      <c r="J4" s="489"/>
      <c r="K4" s="489"/>
      <c r="L4" s="489"/>
      <c r="M4" s="489"/>
      <c r="N4" s="489"/>
      <c r="O4" s="489"/>
      <c r="P4" s="489"/>
    </row>
    <row r="5" spans="1:22">
      <c r="A5" s="99" t="s">
        <v>707</v>
      </c>
      <c r="B5" s="186"/>
      <c r="C5" s="154"/>
      <c r="D5" s="154"/>
      <c r="E5" s="154"/>
      <c r="F5" s="75"/>
      <c r="G5" s="4"/>
      <c r="H5" s="4"/>
      <c r="I5" s="4"/>
      <c r="J5" s="4"/>
      <c r="K5" s="75"/>
      <c r="L5" s="75"/>
      <c r="M5" s="100"/>
      <c r="N5" s="100"/>
      <c r="O5" s="75"/>
      <c r="P5" s="100"/>
    </row>
    <row r="6" spans="1:22" ht="18" customHeight="1">
      <c r="A6" s="75" t="s">
        <v>176</v>
      </c>
      <c r="B6" s="186"/>
      <c r="C6" s="154"/>
      <c r="D6" s="154"/>
      <c r="E6" s="154"/>
      <c r="F6" s="75"/>
      <c r="G6" s="4"/>
      <c r="H6" s="75"/>
      <c r="I6" s="75"/>
      <c r="J6" s="75"/>
      <c r="K6" s="4"/>
      <c r="L6" s="4"/>
      <c r="M6" s="100"/>
      <c r="N6" s="100"/>
      <c r="O6" s="75"/>
      <c r="P6" s="100"/>
    </row>
    <row r="7" spans="1:22" ht="18" customHeight="1">
      <c r="A7" s="73" t="s">
        <v>171</v>
      </c>
      <c r="B7" s="186"/>
      <c r="C7" s="154"/>
      <c r="D7" s="154"/>
      <c r="E7" s="154"/>
      <c r="F7" s="73"/>
      <c r="G7" s="9"/>
      <c r="H7" s="73"/>
      <c r="I7" s="73"/>
      <c r="J7" s="73"/>
      <c r="K7" s="75"/>
      <c r="L7" s="75"/>
      <c r="M7" s="77"/>
      <c r="N7" s="101"/>
      <c r="O7" s="106"/>
      <c r="P7" s="102"/>
      <c r="Q7" s="142"/>
      <c r="R7" s="142"/>
      <c r="S7" s="142"/>
      <c r="T7" s="142"/>
      <c r="U7" s="142"/>
      <c r="V7" s="142"/>
    </row>
    <row r="8" spans="1:22" ht="18" customHeight="1">
      <c r="A8" s="73" t="s">
        <v>718</v>
      </c>
      <c r="B8" s="153"/>
      <c r="C8" s="17"/>
      <c r="D8" s="17"/>
      <c r="E8" s="73"/>
      <c r="F8" s="73"/>
      <c r="G8" s="73"/>
      <c r="H8" s="73"/>
      <c r="I8" s="73"/>
      <c r="J8" s="73"/>
      <c r="K8" s="73"/>
      <c r="L8" s="73"/>
      <c r="M8" s="75"/>
      <c r="N8" s="75"/>
      <c r="O8" s="75"/>
      <c r="P8" s="75"/>
      <c r="Q8" s="142"/>
      <c r="R8" s="142"/>
      <c r="S8" s="142"/>
      <c r="T8" s="142"/>
      <c r="U8" s="142"/>
      <c r="V8" s="142"/>
    </row>
    <row r="9" spans="1:22" ht="18" customHeight="1">
      <c r="A9" s="9"/>
      <c r="B9" s="9"/>
      <c r="C9" s="9"/>
      <c r="D9" s="9"/>
      <c r="E9" s="73"/>
      <c r="F9" s="73"/>
      <c r="G9" s="73"/>
      <c r="H9" s="73"/>
      <c r="I9" s="73"/>
      <c r="J9" s="73"/>
      <c r="K9" s="73"/>
      <c r="L9" s="73"/>
      <c r="M9" s="74"/>
      <c r="N9" s="74"/>
      <c r="O9" s="598"/>
      <c r="P9" s="598"/>
    </row>
    <row r="10" spans="1:22" ht="18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73"/>
      <c r="L10" s="73"/>
      <c r="M10" s="4"/>
      <c r="N10" s="4"/>
      <c r="O10" s="4"/>
      <c r="P10" s="76"/>
    </row>
    <row r="11" spans="1:22">
      <c r="A11" s="3"/>
      <c r="B11" s="3"/>
      <c r="C11" s="9"/>
      <c r="D11" s="9"/>
      <c r="E11" s="9"/>
      <c r="F11" s="9"/>
      <c r="G11" s="9"/>
      <c r="H11" s="9"/>
      <c r="I11" s="9"/>
      <c r="J11" s="9"/>
      <c r="K11" s="9"/>
      <c r="L11" s="9"/>
      <c r="M11" s="4"/>
      <c r="N11" s="4"/>
      <c r="O11" s="4"/>
      <c r="P11" s="10"/>
    </row>
    <row r="12" spans="1:22">
      <c r="A12" s="640" t="s">
        <v>11</v>
      </c>
      <c r="B12" s="640" t="s">
        <v>64</v>
      </c>
      <c r="C12" s="638" t="s">
        <v>0</v>
      </c>
      <c r="D12" s="639" t="s">
        <v>1</v>
      </c>
      <c r="E12" s="640" t="s">
        <v>2</v>
      </c>
      <c r="F12" s="613" t="s">
        <v>12</v>
      </c>
      <c r="G12" s="614"/>
      <c r="H12" s="614"/>
      <c r="I12" s="614"/>
      <c r="J12" s="614"/>
      <c r="K12" s="615"/>
      <c r="L12" s="618" t="s">
        <v>13</v>
      </c>
      <c r="M12" s="618"/>
      <c r="N12" s="618"/>
      <c r="O12" s="618"/>
      <c r="P12" s="618"/>
    </row>
    <row r="13" spans="1:22" ht="114" customHeight="1">
      <c r="A13" s="641"/>
      <c r="B13" s="641"/>
      <c r="C13" s="638"/>
      <c r="D13" s="639"/>
      <c r="E13" s="641"/>
      <c r="F13" s="115" t="s">
        <v>65</v>
      </c>
      <c r="G13" s="444" t="s">
        <v>640</v>
      </c>
      <c r="H13" s="115" t="s">
        <v>66</v>
      </c>
      <c r="I13" s="115" t="s">
        <v>77</v>
      </c>
      <c r="J13" s="115" t="s">
        <v>67</v>
      </c>
      <c r="K13" s="115" t="s">
        <v>68</v>
      </c>
      <c r="L13" s="115" t="s">
        <v>69</v>
      </c>
      <c r="M13" s="115" t="s">
        <v>66</v>
      </c>
      <c r="N13" s="115" t="s">
        <v>70</v>
      </c>
      <c r="O13" s="115" t="s">
        <v>67</v>
      </c>
      <c r="P13" s="115" t="s">
        <v>71</v>
      </c>
    </row>
    <row r="14" spans="1:22" ht="25.5">
      <c r="A14" s="47">
        <v>1</v>
      </c>
      <c r="B14" s="47" t="s">
        <v>62</v>
      </c>
      <c r="C14" s="48" t="s">
        <v>299</v>
      </c>
      <c r="D14" s="80" t="s">
        <v>7</v>
      </c>
      <c r="E14" s="68">
        <v>245</v>
      </c>
      <c r="F14" s="50">
        <v>0</v>
      </c>
      <c r="G14" s="51">
        <v>0</v>
      </c>
      <c r="H14" s="52">
        <f>ROUND(F14*G14,2)</f>
        <v>0</v>
      </c>
      <c r="I14" s="52">
        <f>ROUND(R14*1.05,2)</f>
        <v>0</v>
      </c>
      <c r="J14" s="52">
        <f>H14*0.06</f>
        <v>0</v>
      </c>
      <c r="K14" s="108">
        <f>ROUND(J14+I14+H14,2)</f>
        <v>0</v>
      </c>
      <c r="L14" s="53">
        <f t="shared" ref="L14:L19" si="0">ROUND(F14*E14,2)</f>
        <v>0</v>
      </c>
      <c r="M14" s="54">
        <f t="shared" ref="M14:M29" si="1">ROUND(H14*E14,2)</f>
        <v>0</v>
      </c>
      <c r="N14" s="54">
        <f t="shared" ref="N14:N29" si="2">ROUND(I14*E14,2)</f>
        <v>0</v>
      </c>
      <c r="O14" s="54">
        <f t="shared" ref="O14:O29" si="3">ROUND(J14*E14,2)</f>
        <v>0</v>
      </c>
      <c r="P14" s="105">
        <f t="shared" ref="P14:P29" si="4">ROUND(M14+N14+O14,2)</f>
        <v>0</v>
      </c>
    </row>
    <row r="15" spans="1:22" ht="25.5">
      <c r="A15" s="47"/>
      <c r="B15" s="38"/>
      <c r="C15" s="56" t="s">
        <v>296</v>
      </c>
      <c r="D15" s="80" t="s">
        <v>7</v>
      </c>
      <c r="E15" s="68">
        <v>257.10000000000002</v>
      </c>
      <c r="F15" s="50"/>
      <c r="G15" s="52"/>
      <c r="H15" s="52"/>
      <c r="I15" s="51">
        <v>0</v>
      </c>
      <c r="J15" s="52">
        <f>H15*0.06</f>
        <v>0</v>
      </c>
      <c r="K15" s="108">
        <f>ROUND(J15+I15+H15,2)</f>
        <v>0</v>
      </c>
      <c r="L15" s="53">
        <f t="shared" si="0"/>
        <v>0</v>
      </c>
      <c r="M15" s="54">
        <f t="shared" si="1"/>
        <v>0</v>
      </c>
      <c r="N15" s="54">
        <f t="shared" si="2"/>
        <v>0</v>
      </c>
      <c r="O15" s="54">
        <f t="shared" si="3"/>
        <v>0</v>
      </c>
      <c r="P15" s="105">
        <f t="shared" si="4"/>
        <v>0</v>
      </c>
      <c r="R15">
        <v>9.27</v>
      </c>
    </row>
    <row r="16" spans="1:22" ht="27" customHeight="1">
      <c r="A16" s="47"/>
      <c r="B16" s="38"/>
      <c r="C16" s="56" t="s">
        <v>297</v>
      </c>
      <c r="D16" s="80" t="s">
        <v>7</v>
      </c>
      <c r="E16" s="68">
        <v>12.4</v>
      </c>
      <c r="F16" s="50"/>
      <c r="G16" s="52"/>
      <c r="H16" s="52"/>
      <c r="I16" s="51">
        <v>0</v>
      </c>
      <c r="J16" s="52">
        <f>H16*0.06</f>
        <v>0</v>
      </c>
      <c r="K16" s="108">
        <f>ROUND(J16+I16+H16,2)</f>
        <v>0</v>
      </c>
      <c r="L16" s="53">
        <f>ROUND(F16*E16,2)</f>
        <v>0</v>
      </c>
      <c r="M16" s="54">
        <f t="shared" si="1"/>
        <v>0</v>
      </c>
      <c r="N16" s="54">
        <f t="shared" si="2"/>
        <v>0</v>
      </c>
      <c r="O16" s="54">
        <f t="shared" si="3"/>
        <v>0</v>
      </c>
      <c r="P16" s="105">
        <f t="shared" si="4"/>
        <v>0</v>
      </c>
      <c r="R16" s="167">
        <v>7.15</v>
      </c>
    </row>
    <row r="17" spans="1:18" ht="17.25" customHeight="1">
      <c r="A17" s="47"/>
      <c r="B17" s="38"/>
      <c r="C17" s="56" t="s">
        <v>298</v>
      </c>
      <c r="D17" s="80" t="s">
        <v>8</v>
      </c>
      <c r="E17" s="68">
        <v>22</v>
      </c>
      <c r="F17" s="50"/>
      <c r="G17" s="52"/>
      <c r="H17" s="52"/>
      <c r="I17" s="51">
        <v>0</v>
      </c>
      <c r="J17" s="52">
        <f>H17*0.06</f>
        <v>0</v>
      </c>
      <c r="K17" s="108">
        <f>ROUND(J17+I17+H17,2)</f>
        <v>0</v>
      </c>
      <c r="L17" s="53">
        <f>ROUND(F17*E17,2)</f>
        <v>0</v>
      </c>
      <c r="M17" s="54">
        <f t="shared" si="1"/>
        <v>0</v>
      </c>
      <c r="N17" s="54">
        <f t="shared" si="2"/>
        <v>0</v>
      </c>
      <c r="O17" s="54">
        <f t="shared" si="3"/>
        <v>0</v>
      </c>
      <c r="P17" s="105">
        <f t="shared" si="4"/>
        <v>0</v>
      </c>
      <c r="R17" s="167">
        <v>7.88</v>
      </c>
    </row>
    <row r="18" spans="1:18" ht="19.5" customHeight="1">
      <c r="A18" s="47"/>
      <c r="B18" s="38"/>
      <c r="C18" s="56" t="s">
        <v>79</v>
      </c>
      <c r="D18" s="80" t="s">
        <v>14</v>
      </c>
      <c r="E18" s="68">
        <v>1</v>
      </c>
      <c r="F18" s="50"/>
      <c r="G18" s="52"/>
      <c r="H18" s="52"/>
      <c r="I18" s="52">
        <f>SUM(N15+N16)*0.1</f>
        <v>0</v>
      </c>
      <c r="J18" s="52">
        <f t="shared" ref="J18:J28" si="5">H18*0.06</f>
        <v>0</v>
      </c>
      <c r="K18" s="108">
        <f>ROUND(J18+I18+H18,2)</f>
        <v>0</v>
      </c>
      <c r="L18" s="53">
        <f t="shared" si="0"/>
        <v>0</v>
      </c>
      <c r="M18" s="54">
        <f t="shared" si="1"/>
        <v>0</v>
      </c>
      <c r="N18" s="54">
        <f t="shared" si="2"/>
        <v>0</v>
      </c>
      <c r="O18" s="54">
        <f t="shared" si="3"/>
        <v>0</v>
      </c>
      <c r="P18" s="105">
        <f t="shared" si="4"/>
        <v>0</v>
      </c>
    </row>
    <row r="19" spans="1:18" ht="25.5">
      <c r="A19" s="328">
        <v>2</v>
      </c>
      <c r="B19" s="47" t="s">
        <v>62</v>
      </c>
      <c r="C19" s="48" t="s">
        <v>300</v>
      </c>
      <c r="D19" s="47" t="s">
        <v>7</v>
      </c>
      <c r="E19" s="52">
        <v>41</v>
      </c>
      <c r="F19" s="50">
        <v>0</v>
      </c>
      <c r="G19" s="51">
        <v>0</v>
      </c>
      <c r="H19" s="52">
        <f>ROUND(F19*G19,2)</f>
        <v>0</v>
      </c>
      <c r="I19" s="52">
        <f>ROUND(R19*1.05,2)</f>
        <v>0</v>
      </c>
      <c r="J19" s="52">
        <f t="shared" si="5"/>
        <v>0</v>
      </c>
      <c r="K19" s="52">
        <f>ROUND(H19+I19+J19,2)</f>
        <v>0</v>
      </c>
      <c r="L19" s="53">
        <f t="shared" si="0"/>
        <v>0</v>
      </c>
      <c r="M19" s="54">
        <f t="shared" si="1"/>
        <v>0</v>
      </c>
      <c r="N19" s="54">
        <f t="shared" si="2"/>
        <v>0</v>
      </c>
      <c r="O19" s="54">
        <f t="shared" si="3"/>
        <v>0</v>
      </c>
      <c r="P19" s="105">
        <f t="shared" si="4"/>
        <v>0</v>
      </c>
    </row>
    <row r="20" spans="1:18">
      <c r="A20" s="328"/>
      <c r="B20" s="47"/>
      <c r="C20" s="56" t="s">
        <v>301</v>
      </c>
      <c r="D20" s="47" t="s">
        <v>7</v>
      </c>
      <c r="E20" s="52">
        <f>E19*1.1</f>
        <v>45.1</v>
      </c>
      <c r="F20" s="50"/>
      <c r="G20" s="51"/>
      <c r="H20" s="52"/>
      <c r="I20" s="52">
        <v>0</v>
      </c>
      <c r="J20" s="52">
        <f t="shared" si="5"/>
        <v>0</v>
      </c>
      <c r="K20" s="52">
        <f>ROUND(H20+I20+J20,2)</f>
        <v>0</v>
      </c>
      <c r="L20" s="53">
        <f>ROUND(F20*E20,2)</f>
        <v>0</v>
      </c>
      <c r="M20" s="54">
        <f t="shared" si="1"/>
        <v>0</v>
      </c>
      <c r="N20" s="54">
        <f t="shared" si="2"/>
        <v>0</v>
      </c>
      <c r="O20" s="54">
        <f t="shared" si="3"/>
        <v>0</v>
      </c>
      <c r="P20" s="105">
        <f t="shared" si="4"/>
        <v>0</v>
      </c>
      <c r="R20">
        <v>7.88</v>
      </c>
    </row>
    <row r="21" spans="1:18" ht="26.25" customHeight="1">
      <c r="A21" s="47"/>
      <c r="B21" s="38"/>
      <c r="C21" s="56" t="s">
        <v>79</v>
      </c>
      <c r="D21" s="80" t="s">
        <v>14</v>
      </c>
      <c r="E21" s="68">
        <v>1</v>
      </c>
      <c r="F21" s="50"/>
      <c r="G21" s="52"/>
      <c r="H21" s="52"/>
      <c r="I21" s="52">
        <v>0</v>
      </c>
      <c r="J21" s="52">
        <f t="shared" si="5"/>
        <v>0</v>
      </c>
      <c r="K21" s="108">
        <f t="shared" ref="K21:K28" si="6">ROUND(J21+I21+H21,2)</f>
        <v>0</v>
      </c>
      <c r="L21" s="53">
        <f>ROUND(F21*E21,2)</f>
        <v>0</v>
      </c>
      <c r="M21" s="54">
        <f t="shared" si="1"/>
        <v>0</v>
      </c>
      <c r="N21" s="54">
        <f t="shared" si="2"/>
        <v>0</v>
      </c>
      <c r="O21" s="54">
        <f t="shared" si="3"/>
        <v>0</v>
      </c>
      <c r="P21" s="105">
        <f t="shared" si="4"/>
        <v>0</v>
      </c>
    </row>
    <row r="22" spans="1:18" ht="30.75" customHeight="1">
      <c r="A22" s="47">
        <v>3</v>
      </c>
      <c r="B22" s="47" t="s">
        <v>62</v>
      </c>
      <c r="C22" s="69" t="s">
        <v>80</v>
      </c>
      <c r="D22" s="110" t="s">
        <v>28</v>
      </c>
      <c r="E22" s="50">
        <v>46.6</v>
      </c>
      <c r="F22" s="50">
        <v>0</v>
      </c>
      <c r="G22" s="51">
        <v>0</v>
      </c>
      <c r="H22" s="52">
        <f>ROUND(G22*F22,2)</f>
        <v>0</v>
      </c>
      <c r="I22" s="52">
        <v>0</v>
      </c>
      <c r="J22" s="52">
        <f t="shared" si="5"/>
        <v>0</v>
      </c>
      <c r="K22" s="108">
        <f t="shared" si="6"/>
        <v>0</v>
      </c>
      <c r="L22" s="53">
        <f>ROUND(F22*E22,2)</f>
        <v>0</v>
      </c>
      <c r="M22" s="54">
        <f t="shared" si="1"/>
        <v>0</v>
      </c>
      <c r="N22" s="54">
        <f t="shared" si="2"/>
        <v>0</v>
      </c>
      <c r="O22" s="54">
        <f t="shared" si="3"/>
        <v>0</v>
      </c>
      <c r="P22" s="105">
        <f t="shared" si="4"/>
        <v>0</v>
      </c>
      <c r="R22" s="116">
        <v>5.15</v>
      </c>
    </row>
    <row r="23" spans="1:18" ht="25.5">
      <c r="A23" s="47">
        <v>4</v>
      </c>
      <c r="B23" s="47" t="s">
        <v>62</v>
      </c>
      <c r="C23" s="69" t="s">
        <v>81</v>
      </c>
      <c r="D23" s="110" t="s">
        <v>28</v>
      </c>
      <c r="E23" s="111">
        <v>19.2</v>
      </c>
      <c r="F23" s="64">
        <v>0</v>
      </c>
      <c r="G23" s="51">
        <v>0</v>
      </c>
      <c r="H23" s="52">
        <f>ROUND(G23*F23,2)</f>
        <v>0</v>
      </c>
      <c r="I23" s="52">
        <v>0</v>
      </c>
      <c r="J23" s="52">
        <f t="shared" si="5"/>
        <v>0</v>
      </c>
      <c r="K23" s="108">
        <f t="shared" si="6"/>
        <v>0</v>
      </c>
      <c r="L23" s="53">
        <f>ROUND(F23*E23,2)</f>
        <v>0</v>
      </c>
      <c r="M23" s="54">
        <f t="shared" si="1"/>
        <v>0</v>
      </c>
      <c r="N23" s="54">
        <f t="shared" si="2"/>
        <v>0</v>
      </c>
      <c r="O23" s="54">
        <f t="shared" si="3"/>
        <v>0</v>
      </c>
      <c r="P23" s="105">
        <f t="shared" si="4"/>
        <v>0</v>
      </c>
      <c r="R23" s="116">
        <v>6.25</v>
      </c>
    </row>
    <row r="24" spans="1:18" ht="25.5">
      <c r="A24" s="47"/>
      <c r="B24" s="47"/>
      <c r="C24" s="56" t="s">
        <v>82</v>
      </c>
      <c r="D24" s="112" t="s">
        <v>14</v>
      </c>
      <c r="E24" s="117">
        <v>1</v>
      </c>
      <c r="F24" s="64"/>
      <c r="G24" s="64"/>
      <c r="H24" s="52"/>
      <c r="I24" s="52">
        <f>SUM(N22:N23)*0.15</f>
        <v>0</v>
      </c>
      <c r="J24" s="52">
        <f t="shared" si="5"/>
        <v>0</v>
      </c>
      <c r="K24" s="108">
        <f t="shared" si="6"/>
        <v>0</v>
      </c>
      <c r="L24" s="53">
        <f>ROUND(F24*E24,2)</f>
        <v>0</v>
      </c>
      <c r="M24" s="54">
        <f t="shared" si="1"/>
        <v>0</v>
      </c>
      <c r="N24" s="54">
        <f t="shared" si="2"/>
        <v>0</v>
      </c>
      <c r="O24" s="54">
        <f t="shared" si="3"/>
        <v>0</v>
      </c>
      <c r="P24" s="105">
        <f t="shared" si="4"/>
        <v>0</v>
      </c>
    </row>
    <row r="25" spans="1:18" ht="76.5">
      <c r="A25" s="47">
        <v>5</v>
      </c>
      <c r="B25" s="47" t="s">
        <v>97</v>
      </c>
      <c r="C25" s="136" t="s">
        <v>302</v>
      </c>
      <c r="D25" s="47" t="s">
        <v>76</v>
      </c>
      <c r="E25" s="55">
        <v>88.5</v>
      </c>
      <c r="F25" s="52">
        <v>0</v>
      </c>
      <c r="G25" s="64">
        <v>0</v>
      </c>
      <c r="H25" s="52">
        <f>ROUND(G25*F25,2)</f>
        <v>0</v>
      </c>
      <c r="I25" s="55"/>
      <c r="J25" s="55">
        <f t="shared" si="5"/>
        <v>0</v>
      </c>
      <c r="K25" s="104">
        <f t="shared" si="6"/>
        <v>0</v>
      </c>
      <c r="L25" s="52">
        <f>ROUND(E25*F25,2)</f>
        <v>0</v>
      </c>
      <c r="M25" s="54">
        <f t="shared" si="1"/>
        <v>0</v>
      </c>
      <c r="N25" s="54">
        <f t="shared" si="2"/>
        <v>0</v>
      </c>
      <c r="O25" s="54">
        <f t="shared" si="3"/>
        <v>0</v>
      </c>
      <c r="P25" s="105">
        <f t="shared" si="4"/>
        <v>0</v>
      </c>
    </row>
    <row r="26" spans="1:18">
      <c r="A26" s="47"/>
      <c r="B26" s="47"/>
      <c r="C26" s="56" t="s">
        <v>255</v>
      </c>
      <c r="D26" s="47" t="s">
        <v>7</v>
      </c>
      <c r="E26" s="55">
        <f>E25*1.1</f>
        <v>97.350000000000009</v>
      </c>
      <c r="F26" s="52"/>
      <c r="G26" s="64"/>
      <c r="H26" s="52"/>
      <c r="I26" s="55">
        <v>0</v>
      </c>
      <c r="J26" s="55">
        <f t="shared" si="5"/>
        <v>0</v>
      </c>
      <c r="K26" s="104">
        <f t="shared" si="6"/>
        <v>0</v>
      </c>
      <c r="L26" s="52">
        <f>ROUND(E26*F26,2)</f>
        <v>0</v>
      </c>
      <c r="M26" s="54">
        <f t="shared" si="1"/>
        <v>0</v>
      </c>
      <c r="N26" s="54">
        <f t="shared" si="2"/>
        <v>0</v>
      </c>
      <c r="O26" s="54">
        <f t="shared" si="3"/>
        <v>0</v>
      </c>
      <c r="P26" s="105">
        <f t="shared" si="4"/>
        <v>0</v>
      </c>
    </row>
    <row r="27" spans="1:18" ht="37.5" customHeight="1">
      <c r="A27" s="47"/>
      <c r="B27" s="47"/>
      <c r="C27" s="136" t="s">
        <v>254</v>
      </c>
      <c r="D27" s="47" t="s">
        <v>14</v>
      </c>
      <c r="E27" s="55">
        <v>1</v>
      </c>
      <c r="F27" s="52"/>
      <c r="G27" s="64"/>
      <c r="H27" s="52"/>
      <c r="I27" s="55">
        <v>0</v>
      </c>
      <c r="J27" s="55">
        <f t="shared" si="5"/>
        <v>0</v>
      </c>
      <c r="K27" s="104">
        <f t="shared" si="6"/>
        <v>0</v>
      </c>
      <c r="L27" s="52">
        <f>ROUND(E27*F27,2)</f>
        <v>0</v>
      </c>
      <c r="M27" s="54">
        <f t="shared" si="1"/>
        <v>0</v>
      </c>
      <c r="N27" s="54">
        <f t="shared" si="2"/>
        <v>0</v>
      </c>
      <c r="O27" s="54">
        <f t="shared" si="3"/>
        <v>0</v>
      </c>
      <c r="P27" s="105">
        <f t="shared" si="4"/>
        <v>0</v>
      </c>
    </row>
    <row r="28" spans="1:18" ht="30.75" customHeight="1">
      <c r="A28" s="323" t="s">
        <v>57</v>
      </c>
      <c r="B28" s="47" t="s">
        <v>97</v>
      </c>
      <c r="C28" s="136" t="s">
        <v>256</v>
      </c>
      <c r="D28" s="47" t="s">
        <v>76</v>
      </c>
      <c r="E28" s="55">
        <v>96</v>
      </c>
      <c r="F28" s="52">
        <v>0</v>
      </c>
      <c r="G28" s="64">
        <v>0</v>
      </c>
      <c r="H28" s="52">
        <f>ROUND(G28*F28,2)</f>
        <v>0</v>
      </c>
      <c r="I28" s="55"/>
      <c r="J28" s="55">
        <f t="shared" si="5"/>
        <v>0</v>
      </c>
      <c r="K28" s="104">
        <f t="shared" si="6"/>
        <v>0</v>
      </c>
      <c r="L28" s="52">
        <f>ROUND(E28*F28,2)</f>
        <v>0</v>
      </c>
      <c r="M28" s="54">
        <f t="shared" si="1"/>
        <v>0</v>
      </c>
      <c r="N28" s="54">
        <f t="shared" si="2"/>
        <v>0</v>
      </c>
      <c r="O28" s="54">
        <f t="shared" si="3"/>
        <v>0</v>
      </c>
      <c r="P28" s="105">
        <f t="shared" si="4"/>
        <v>0</v>
      </c>
    </row>
    <row r="29" spans="1:18" ht="30.75" customHeight="1">
      <c r="A29" s="60"/>
      <c r="B29" s="134"/>
      <c r="C29" s="67" t="s">
        <v>257</v>
      </c>
      <c r="D29" s="61" t="s">
        <v>7</v>
      </c>
      <c r="E29" s="62">
        <f>E28/2</f>
        <v>48</v>
      </c>
      <c r="F29" s="63"/>
      <c r="G29" s="64"/>
      <c r="H29" s="65"/>
      <c r="I29" s="57"/>
      <c r="J29" s="55">
        <v>0</v>
      </c>
      <c r="K29" s="322">
        <f>SUM(H29:J29)</f>
        <v>0</v>
      </c>
      <c r="L29" s="66">
        <f>ROUND(F29*E29,2)</f>
        <v>0</v>
      </c>
      <c r="M29" s="54">
        <f t="shared" si="1"/>
        <v>0</v>
      </c>
      <c r="N29" s="54">
        <f t="shared" si="2"/>
        <v>0</v>
      </c>
      <c r="O29" s="54">
        <f t="shared" si="3"/>
        <v>0</v>
      </c>
      <c r="P29" s="105">
        <f t="shared" si="4"/>
        <v>0</v>
      </c>
    </row>
    <row r="30" spans="1:18" ht="24.75" customHeight="1">
      <c r="A30" s="597" t="s">
        <v>32</v>
      </c>
      <c r="B30" s="597"/>
      <c r="C30" s="597"/>
      <c r="D30" s="597"/>
      <c r="E30" s="597"/>
      <c r="F30" s="597"/>
      <c r="G30" s="597"/>
      <c r="H30" s="597"/>
      <c r="I30" s="597"/>
      <c r="J30" s="597"/>
      <c r="K30" s="71"/>
      <c r="L30" s="71">
        <f>SUM(L14:L29)</f>
        <v>0</v>
      </c>
      <c r="M30" s="71">
        <f>SUM(M14:M29)</f>
        <v>0</v>
      </c>
      <c r="N30" s="71">
        <f>SUM(N14:N29)</f>
        <v>0</v>
      </c>
      <c r="O30" s="71">
        <f>SUM(O14:O29)</f>
        <v>0</v>
      </c>
      <c r="P30" s="72">
        <f>ROUND(M30+N30+O30,2)</f>
        <v>0</v>
      </c>
    </row>
    <row r="31" spans="1:18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</row>
    <row r="32" spans="1:18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</row>
    <row r="33" spans="1:16">
      <c r="A33" s="114"/>
      <c r="B33" s="114"/>
      <c r="C33" s="113"/>
      <c r="D33" s="113"/>
      <c r="E33" s="113"/>
      <c r="F33" s="113"/>
      <c r="G33" s="113"/>
      <c r="H33" s="113"/>
      <c r="I33" s="113"/>
      <c r="J33" s="113"/>
      <c r="K33" s="113"/>
      <c r="L33" s="114"/>
      <c r="M33" s="114"/>
      <c r="N33" s="114"/>
      <c r="O33" s="114"/>
      <c r="P33" s="114"/>
    </row>
    <row r="34" spans="1:16">
      <c r="A34" s="114"/>
      <c r="B34" s="114"/>
      <c r="C34" s="113"/>
      <c r="D34" s="113"/>
      <c r="E34" s="113"/>
      <c r="F34" s="113"/>
      <c r="G34" s="113"/>
      <c r="H34" s="113"/>
      <c r="I34" s="113"/>
      <c r="J34" s="113"/>
      <c r="K34" s="113"/>
      <c r="L34" s="114"/>
      <c r="M34" s="114"/>
      <c r="N34" s="114"/>
      <c r="O34" s="114"/>
      <c r="P34" s="114"/>
    </row>
    <row r="35" spans="1:16">
      <c r="A35" s="114"/>
      <c r="B35" s="114"/>
      <c r="C35" s="113"/>
      <c r="D35" s="113"/>
      <c r="E35" s="113"/>
      <c r="F35" s="113"/>
      <c r="G35" s="113"/>
      <c r="H35" s="113"/>
      <c r="I35" s="113"/>
      <c r="J35" s="113"/>
      <c r="K35" s="113"/>
      <c r="L35" s="114"/>
      <c r="M35" s="114"/>
      <c r="N35" s="114"/>
      <c r="O35" s="114"/>
      <c r="P35" s="114"/>
    </row>
    <row r="36" spans="1:16">
      <c r="A36" s="114"/>
      <c r="B36" s="114"/>
      <c r="C36" s="113"/>
      <c r="D36" s="113"/>
      <c r="E36" s="113"/>
      <c r="F36" s="113"/>
      <c r="G36" s="113"/>
      <c r="H36" s="113"/>
      <c r="I36" s="113"/>
      <c r="J36" s="113"/>
      <c r="K36" s="113"/>
      <c r="L36" s="114"/>
      <c r="M36" s="114"/>
      <c r="N36" s="114"/>
      <c r="O36" s="114"/>
      <c r="P36" s="114"/>
    </row>
    <row r="37" spans="1:16">
      <c r="B37" s="27"/>
      <c r="C37" s="492" t="s">
        <v>5</v>
      </c>
      <c r="D37" s="120"/>
      <c r="E37" s="123"/>
      <c r="F37" s="122"/>
      <c r="G37" s="120"/>
      <c r="H37" s="123"/>
      <c r="J37" s="113"/>
      <c r="K37" s="113"/>
      <c r="L37" s="114"/>
      <c r="M37" s="114"/>
      <c r="N37" s="114"/>
      <c r="O37" s="114"/>
      <c r="P37" s="114"/>
    </row>
    <row r="38" spans="1:16">
      <c r="B38" s="27"/>
      <c r="C38" s="32"/>
      <c r="D38" s="119" t="s">
        <v>84</v>
      </c>
      <c r="E38" s="22"/>
      <c r="J38" s="114"/>
      <c r="K38" s="114"/>
      <c r="L38" s="114"/>
      <c r="M38" s="114"/>
      <c r="N38" s="114"/>
      <c r="O38" s="114"/>
      <c r="P38" s="114"/>
    </row>
    <row r="39" spans="1:16">
      <c r="C39" s="27"/>
      <c r="D39" s="31"/>
      <c r="E39" s="25"/>
      <c r="J39" s="114"/>
      <c r="K39" s="114"/>
      <c r="L39" s="114"/>
      <c r="M39" s="114"/>
      <c r="N39" s="114"/>
      <c r="O39" s="114"/>
      <c r="P39" s="114"/>
    </row>
    <row r="40" spans="1:16" ht="16.5">
      <c r="C40" s="27"/>
      <c r="D40" s="26"/>
      <c r="E40" s="25"/>
      <c r="I40" s="114"/>
      <c r="J40" s="114"/>
      <c r="K40" s="114"/>
      <c r="L40" s="114"/>
      <c r="M40" s="114"/>
      <c r="N40" s="114"/>
      <c r="O40" s="114"/>
      <c r="P40" s="114"/>
    </row>
    <row r="41" spans="1:16" ht="16.5">
      <c r="C41" s="27"/>
      <c r="D41" s="121"/>
      <c r="E41" s="25"/>
      <c r="G41" s="124"/>
      <c r="H41" s="124"/>
      <c r="I41" s="114"/>
      <c r="J41" s="114"/>
      <c r="K41" s="114"/>
      <c r="L41" s="114"/>
      <c r="M41" s="114"/>
      <c r="N41" s="114"/>
      <c r="O41" s="114"/>
      <c r="P41" s="114"/>
    </row>
    <row r="42" spans="1:16">
      <c r="C42" s="27"/>
      <c r="D42" s="119"/>
      <c r="E42" s="22"/>
      <c r="I42" s="114"/>
      <c r="J42" s="114"/>
      <c r="K42" s="114"/>
      <c r="L42" s="114"/>
      <c r="M42" s="114"/>
      <c r="N42" s="114"/>
      <c r="O42" s="114"/>
      <c r="P42" s="114"/>
    </row>
    <row r="43" spans="1:16">
      <c r="C43" s="27"/>
      <c r="D43" s="31"/>
      <c r="E43" s="22"/>
      <c r="I43" s="114"/>
      <c r="J43" s="114"/>
      <c r="K43" s="114"/>
      <c r="L43" s="114"/>
      <c r="M43" s="114"/>
      <c r="N43" s="114"/>
      <c r="O43" s="114"/>
      <c r="P43" s="114"/>
    </row>
    <row r="44" spans="1:16">
      <c r="B44" s="27"/>
      <c r="C44" s="627"/>
      <c r="D44" s="608"/>
      <c r="E44" s="608"/>
      <c r="F44" s="608"/>
      <c r="G44" s="608"/>
    </row>
  </sheetData>
  <mergeCells count="12">
    <mergeCell ref="F12:K12"/>
    <mergeCell ref="L12:P12"/>
    <mergeCell ref="A30:J30"/>
    <mergeCell ref="B12:B13"/>
    <mergeCell ref="O9:P9"/>
    <mergeCell ref="C44:G44"/>
    <mergeCell ref="A1:P1"/>
    <mergeCell ref="A3:P3"/>
    <mergeCell ref="A12:A13"/>
    <mergeCell ref="C12:C13"/>
    <mergeCell ref="D12:D13"/>
    <mergeCell ref="E12:E13"/>
  </mergeCells>
  <pageMargins left="0.31496062992125984" right="0.11811023622047245" top="0.94488188976377963" bottom="0.74803149606299213" header="0.51181102362204722" footer="0.31496062992125984"/>
  <pageSetup paperSize="9" scale="90" orientation="landscape" horizontalDpi="300" verticalDpi="300" r:id="rId1"/>
  <headerFooter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37"/>
  <sheetViews>
    <sheetView topLeftCell="A25" zoomScale="85" zoomScaleNormal="85" workbookViewId="0">
      <selection activeCell="L30" sqref="L30"/>
    </sheetView>
  </sheetViews>
  <sheetFormatPr defaultRowHeight="15"/>
  <cols>
    <col min="1" max="1" width="7.28515625" customWidth="1"/>
    <col min="2" max="2" width="10.42578125" customWidth="1"/>
    <col min="3" max="3" width="29.28515625" customWidth="1"/>
    <col min="4" max="4" width="10.42578125" customWidth="1"/>
    <col min="5" max="6" width="9.28515625" bestFit="1" customWidth="1"/>
  </cols>
  <sheetData>
    <row r="1" spans="1:8">
      <c r="A1" s="586" t="s">
        <v>599</v>
      </c>
      <c r="B1" s="586"/>
      <c r="C1" s="586"/>
      <c r="D1" s="586"/>
      <c r="E1" s="586"/>
      <c r="F1" s="586"/>
      <c r="G1" s="586"/>
      <c r="H1" s="586"/>
    </row>
    <row r="2" spans="1:8">
      <c r="A2" s="587"/>
      <c r="B2" s="587"/>
      <c r="C2" s="587"/>
      <c r="D2" s="587"/>
      <c r="E2" s="587"/>
      <c r="F2" s="587"/>
      <c r="G2" s="587"/>
      <c r="H2" s="587"/>
    </row>
    <row r="3" spans="1:8">
      <c r="A3" s="99" t="s">
        <v>707</v>
      </c>
      <c r="B3" s="186"/>
      <c r="C3" s="154"/>
      <c r="D3" s="154"/>
      <c r="E3" s="154"/>
      <c r="F3" s="75"/>
      <c r="G3" s="4"/>
      <c r="H3" s="4"/>
    </row>
    <row r="4" spans="1:8">
      <c r="A4" s="75" t="s">
        <v>600</v>
      </c>
      <c r="B4" s="186"/>
      <c r="C4" s="154"/>
      <c r="D4" s="154"/>
      <c r="E4" s="154"/>
      <c r="F4" s="75"/>
      <c r="G4" s="4"/>
      <c r="H4" s="17"/>
    </row>
    <row r="5" spans="1:8">
      <c r="A5" s="73" t="s">
        <v>171</v>
      </c>
      <c r="B5" s="186"/>
      <c r="C5" s="154"/>
      <c r="D5" s="154"/>
      <c r="E5" s="154"/>
      <c r="F5" s="73"/>
      <c r="G5" s="9"/>
      <c r="H5" s="17"/>
    </row>
    <row r="6" spans="1:8" ht="16.5">
      <c r="A6" s="9" t="s">
        <v>718</v>
      </c>
      <c r="B6" s="33"/>
      <c r="C6" s="17"/>
      <c r="D6" s="17"/>
      <c r="E6" s="17"/>
      <c r="F6" s="17"/>
      <c r="G6" s="17"/>
      <c r="H6" s="17"/>
    </row>
    <row r="7" spans="1:8" ht="15" customHeight="1">
      <c r="A7" s="588"/>
      <c r="B7" s="588"/>
      <c r="C7" s="588"/>
      <c r="D7" s="508"/>
      <c r="E7" s="182"/>
      <c r="F7" s="182"/>
      <c r="G7" s="182"/>
      <c r="H7" s="182"/>
    </row>
    <row r="8" spans="1:8" ht="15" customHeight="1">
      <c r="A8" s="588"/>
      <c r="B8" s="588"/>
      <c r="C8" s="588"/>
      <c r="D8" s="508"/>
      <c r="E8" s="182"/>
      <c r="F8" s="182"/>
      <c r="G8" s="182"/>
      <c r="H8" s="182"/>
    </row>
    <row r="9" spans="1:8">
      <c r="A9" s="183"/>
      <c r="B9" s="183"/>
      <c r="C9" s="589"/>
      <c r="D9" s="589"/>
      <c r="E9" s="589"/>
      <c r="F9" s="589"/>
      <c r="G9" s="589"/>
      <c r="H9" s="183"/>
    </row>
    <row r="10" spans="1:8">
      <c r="A10" s="185"/>
      <c r="B10" s="185"/>
      <c r="C10" s="185"/>
      <c r="D10" s="185"/>
      <c r="E10" s="185"/>
      <c r="F10" s="185"/>
      <c r="G10" s="185"/>
      <c r="H10" s="185"/>
    </row>
    <row r="11" spans="1:8">
      <c r="A11" s="643" t="s">
        <v>34</v>
      </c>
      <c r="B11" s="643" t="s">
        <v>35</v>
      </c>
      <c r="C11" s="643" t="s">
        <v>713</v>
      </c>
      <c r="D11" s="643" t="s">
        <v>717</v>
      </c>
      <c r="E11" s="644" t="s">
        <v>36</v>
      </c>
      <c r="F11" s="644"/>
      <c r="G11" s="644"/>
      <c r="H11" s="643" t="s">
        <v>37</v>
      </c>
    </row>
    <row r="12" spans="1:8" ht="25.5">
      <c r="A12" s="643"/>
      <c r="B12" s="643"/>
      <c r="C12" s="643"/>
      <c r="D12" s="643"/>
      <c r="E12" s="184" t="s">
        <v>714</v>
      </c>
      <c r="F12" s="184" t="s">
        <v>715</v>
      </c>
      <c r="G12" s="184" t="s">
        <v>716</v>
      </c>
      <c r="H12" s="643"/>
    </row>
    <row r="13" spans="1:8" ht="25.5">
      <c r="A13" s="18">
        <v>1</v>
      </c>
      <c r="B13" s="172" t="s">
        <v>102</v>
      </c>
      <c r="C13" s="173" t="s">
        <v>377</v>
      </c>
      <c r="D13" s="109" t="s">
        <v>728</v>
      </c>
      <c r="E13" s="109" t="s">
        <v>728</v>
      </c>
      <c r="F13" s="109" t="s">
        <v>728</v>
      </c>
      <c r="G13" s="109" t="s">
        <v>728</v>
      </c>
      <c r="H13" s="109" t="s">
        <v>728</v>
      </c>
    </row>
    <row r="14" spans="1:8">
      <c r="A14" s="18">
        <f>A13+1</f>
        <v>2</v>
      </c>
      <c r="B14" s="172" t="s">
        <v>103</v>
      </c>
      <c r="C14" s="173" t="s">
        <v>120</v>
      </c>
      <c r="D14" s="109" t="s">
        <v>728</v>
      </c>
      <c r="E14" s="109" t="s">
        <v>728</v>
      </c>
      <c r="F14" s="109" t="s">
        <v>728</v>
      </c>
      <c r="G14" s="109" t="s">
        <v>728</v>
      </c>
      <c r="H14" s="109" t="s">
        <v>728</v>
      </c>
    </row>
    <row r="15" spans="1:8">
      <c r="A15" s="18">
        <f>A14+1</f>
        <v>3</v>
      </c>
      <c r="B15" s="172" t="s">
        <v>601</v>
      </c>
      <c r="C15" s="173" t="s">
        <v>306</v>
      </c>
      <c r="D15" s="109" t="s">
        <v>728</v>
      </c>
      <c r="E15" s="109" t="s">
        <v>728</v>
      </c>
      <c r="F15" s="109" t="s">
        <v>728</v>
      </c>
      <c r="G15" s="109" t="s">
        <v>728</v>
      </c>
      <c r="H15" s="109" t="s">
        <v>728</v>
      </c>
    </row>
    <row r="16" spans="1:8" ht="28.5" customHeight="1">
      <c r="A16" s="18">
        <f>A15+1</f>
        <v>4</v>
      </c>
      <c r="B16" s="172" t="s">
        <v>602</v>
      </c>
      <c r="C16" s="436" t="s">
        <v>307</v>
      </c>
      <c r="D16" s="109" t="s">
        <v>728</v>
      </c>
      <c r="E16" s="109" t="s">
        <v>728</v>
      </c>
      <c r="F16" s="109" t="s">
        <v>728</v>
      </c>
      <c r="G16" s="109" t="s">
        <v>728</v>
      </c>
      <c r="H16" s="109" t="s">
        <v>728</v>
      </c>
    </row>
    <row r="17" spans="1:8">
      <c r="A17" s="18">
        <f>A16+1</f>
        <v>5</v>
      </c>
      <c r="B17" s="172" t="s">
        <v>603</v>
      </c>
      <c r="C17" s="173" t="s">
        <v>348</v>
      </c>
      <c r="D17" s="109" t="s">
        <v>728</v>
      </c>
      <c r="E17" s="109" t="s">
        <v>728</v>
      </c>
      <c r="F17" s="109" t="s">
        <v>728</v>
      </c>
      <c r="G17" s="109" t="s">
        <v>728</v>
      </c>
      <c r="H17" s="109" t="s">
        <v>728</v>
      </c>
    </row>
    <row r="18" spans="1:8">
      <c r="A18" s="175"/>
      <c r="B18" s="175"/>
      <c r="C18" s="177" t="s">
        <v>31</v>
      </c>
      <c r="D18" s="174">
        <f>SUM(D13:D17)</f>
        <v>0</v>
      </c>
      <c r="E18" s="174">
        <f>SUM(E13:E17)</f>
        <v>0</v>
      </c>
      <c r="F18" s="174">
        <f>SUM(F13:F17)</f>
        <v>0</v>
      </c>
      <c r="G18" s="174">
        <f>SUM(G13:G17)</f>
        <v>0</v>
      </c>
      <c r="H18" s="174">
        <f>SUM(H13:H17)</f>
        <v>0</v>
      </c>
    </row>
    <row r="19" spans="1:8" ht="15.75">
      <c r="A19" s="590" t="s">
        <v>116</v>
      </c>
      <c r="B19" s="591"/>
      <c r="C19" s="592"/>
      <c r="D19" s="109">
        <f>ROUND(D18*0.04,2)</f>
        <v>0</v>
      </c>
      <c r="E19" s="130"/>
      <c r="F19" s="130"/>
      <c r="G19" s="130"/>
      <c r="H19" s="131"/>
    </row>
    <row r="20" spans="1:8">
      <c r="A20" s="590" t="s">
        <v>106</v>
      </c>
      <c r="B20" s="591"/>
      <c r="C20" s="592"/>
      <c r="D20" s="109">
        <f>ROUND(D18*0.03,2)</f>
        <v>0</v>
      </c>
      <c r="E20" s="131"/>
      <c r="F20" s="15"/>
      <c r="G20" s="131"/>
      <c r="H20" s="131"/>
    </row>
    <row r="21" spans="1:8">
      <c r="A21" s="593" t="s">
        <v>41</v>
      </c>
      <c r="B21" s="593"/>
      <c r="C21" s="593"/>
      <c r="D21" s="174">
        <f>SUM(D18:D20)</f>
        <v>0</v>
      </c>
      <c r="E21" s="132"/>
      <c r="F21" s="16"/>
      <c r="G21" s="132"/>
      <c r="H21" s="132"/>
    </row>
    <row r="22" spans="1:8">
      <c r="A22" s="132"/>
      <c r="B22" s="132"/>
      <c r="C22" s="132"/>
      <c r="D22" s="132"/>
      <c r="E22" s="132"/>
      <c r="F22" s="16"/>
      <c r="G22" s="132"/>
      <c r="H22" s="132"/>
    </row>
    <row r="23" spans="1:8">
      <c r="A23" s="132"/>
      <c r="B23" s="132"/>
      <c r="C23" s="132"/>
      <c r="D23" s="132"/>
      <c r="E23" s="132"/>
      <c r="F23" s="132"/>
      <c r="G23" s="132"/>
      <c r="H23" s="132"/>
    </row>
    <row r="24" spans="1:8">
      <c r="A24" s="129"/>
      <c r="B24" s="129"/>
      <c r="C24" s="129"/>
      <c r="D24" s="129"/>
      <c r="E24" s="129"/>
      <c r="F24" s="129"/>
      <c r="G24" s="129"/>
      <c r="H24" s="129"/>
    </row>
    <row r="25" spans="1:8">
      <c r="A25" s="129"/>
      <c r="B25" s="129"/>
      <c r="C25" s="129"/>
      <c r="D25" s="129"/>
      <c r="E25" s="129"/>
      <c r="F25" s="129"/>
      <c r="G25" s="129"/>
      <c r="H25" s="129"/>
    </row>
    <row r="26" spans="1:8">
      <c r="A26" s="129"/>
      <c r="B26" s="129"/>
      <c r="C26" s="129"/>
      <c r="D26" s="129"/>
      <c r="E26" s="129"/>
      <c r="F26" s="129"/>
      <c r="G26" s="129"/>
      <c r="H26" s="129"/>
    </row>
    <row r="27" spans="1:8">
      <c r="B27" s="32" t="s">
        <v>5</v>
      </c>
      <c r="C27" s="29"/>
      <c r="D27" s="22"/>
    </row>
    <row r="28" spans="1:8">
      <c r="B28" s="32"/>
      <c r="C28" s="30" t="s">
        <v>47</v>
      </c>
      <c r="D28" s="22"/>
    </row>
    <row r="29" spans="1:8">
      <c r="B29" s="27"/>
      <c r="C29" s="31"/>
      <c r="D29" s="25"/>
    </row>
    <row r="30" spans="1:8" ht="16.5">
      <c r="A30" s="22"/>
      <c r="B30" s="27"/>
      <c r="C30" s="26"/>
      <c r="D30" s="25"/>
    </row>
    <row r="31" spans="1:8">
      <c r="A31" s="574"/>
      <c r="B31" s="574"/>
      <c r="C31" s="574"/>
      <c r="D31" s="574"/>
      <c r="E31" s="574"/>
    </row>
    <row r="32" spans="1:8" ht="16.5">
      <c r="A32" s="22"/>
      <c r="B32" s="27"/>
      <c r="C32" s="26"/>
      <c r="D32" s="25"/>
    </row>
    <row r="33" spans="1:4" ht="16.5">
      <c r="A33" s="22"/>
      <c r="B33" s="27"/>
      <c r="C33" s="26"/>
      <c r="D33" s="25"/>
    </row>
    <row r="34" spans="1:4" ht="16.5">
      <c r="A34" s="22"/>
      <c r="B34" s="27"/>
      <c r="C34" s="26"/>
      <c r="D34" s="25"/>
    </row>
    <row r="35" spans="1:4" ht="16.5">
      <c r="A35" s="22"/>
      <c r="B35" s="27"/>
      <c r="C35" s="26"/>
      <c r="D35" s="25"/>
    </row>
    <row r="36" spans="1:4">
      <c r="A36" s="22"/>
      <c r="B36" s="27"/>
      <c r="C36" s="493"/>
    </row>
    <row r="37" spans="1:4">
      <c r="A37" s="23"/>
      <c r="B37" s="27"/>
      <c r="C37" s="119"/>
      <c r="D37" s="22"/>
    </row>
  </sheetData>
  <mergeCells count="15">
    <mergeCell ref="D11:D12"/>
    <mergeCell ref="E11:G11"/>
    <mergeCell ref="H11:H12"/>
    <mergeCell ref="A19:C19"/>
    <mergeCell ref="A20:C20"/>
    <mergeCell ref="A21:C21"/>
    <mergeCell ref="A31:E31"/>
    <mergeCell ref="A1:H1"/>
    <mergeCell ref="A2:H2"/>
    <mergeCell ref="A7:C7"/>
    <mergeCell ref="A8:C8"/>
    <mergeCell ref="C9:G9"/>
    <mergeCell ref="A11:A12"/>
    <mergeCell ref="B11:B12"/>
    <mergeCell ref="C11:C12"/>
  </mergeCells>
  <pageMargins left="0.51181102362204722" right="0.51181102362204722" top="1.3385826771653544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Koptāme</vt:lpstr>
      <vt:lpstr>Kopsavilkums Nr.1.1.kārta</vt:lpstr>
      <vt:lpstr>Būvlaukuma aprikošana</vt:lpstr>
      <vt:lpstr>Demontāžā</vt:lpstr>
      <vt:lpstr>Būvkonstrukcijas</vt:lpstr>
      <vt:lpstr>Sienas</vt:lpstr>
      <vt:lpstr>Logi,durvis</vt:lpstr>
      <vt:lpstr>Jumts</vt:lpstr>
      <vt:lpstr>Kopsavilkums Nr.3.1.kārta</vt:lpstr>
      <vt:lpstr>ŪK</vt:lpstr>
      <vt:lpstr>Apkure</vt:lpstr>
      <vt:lpstr>Siltummezgls</vt:lpstr>
      <vt:lpstr>EL,iekš</vt:lpstr>
      <vt:lpstr>Zibensaizsardzība</vt:lpstr>
      <vt:lpstr>Kopsavilkums Nr.2.1.kārta</vt:lpstr>
      <vt:lpstr>Sel.korp.pamati,grīda</vt:lpstr>
      <vt:lpstr>Sel.korp. ar aprīkojumu</vt:lpstr>
      <vt:lpstr>Kopsavilkums Nr.4,1.kārta</vt:lpstr>
      <vt:lpstr>ELT</vt:lpstr>
      <vt:lpstr>ŪKT</vt:lpstr>
      <vt:lpstr>Kopsavilkums Nr.5.1.kārta</vt:lpstr>
      <vt:lpstr>Labiek.</vt:lpstr>
      <vt:lpstr>Kopsavilkums Nr.6,2.kārta</vt:lpstr>
      <vt:lpstr>Segumi</vt:lpstr>
      <vt:lpstr>Apzaļumošana</vt:lpstr>
      <vt:lpstr>Labiek.elem.</vt:lpstr>
      <vt:lpstr>ELT-2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Miks Krumins</dc:creator>
  <cp:lastModifiedBy>HP Inc.</cp:lastModifiedBy>
  <cp:lastPrinted>2018-01-23T16:41:25Z</cp:lastPrinted>
  <dcterms:created xsi:type="dcterms:W3CDTF">2016-10-25T19:59:49Z</dcterms:created>
  <dcterms:modified xsi:type="dcterms:W3CDTF">2019-05-07T11:58:32Z</dcterms:modified>
</cp:coreProperties>
</file>